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670"/>
  </bookViews>
  <sheets>
    <sheet name="Zal_1_WPF_wg_RIO_Lodz" sheetId="1" r:id="rId1"/>
    <sheet name="przedsiewziecia ver 1b" sheetId="5" r:id="rId2"/>
    <sheet name="Arkusz1" sheetId="6" r:id="rId3"/>
    <sheet name="Arkusz2" sheetId="7" r:id="rId4"/>
    <sheet name="Arkusz3" sheetId="8" r:id="rId5"/>
  </sheets>
  <definedNames>
    <definedName name="_xlnm.Print_Area" localSheetId="1">'przedsiewziecia ver 1b'!$A$3:$O$77</definedName>
    <definedName name="_xlnm.Print_Area" localSheetId="0">Zal_1_WPF_wg_RIO_Lodz!$A$3:$J$65</definedName>
    <definedName name="_xlnm.Print_Titles" localSheetId="1">'przedsiewziecia ver 1b'!$1:$1</definedName>
  </definedNames>
  <calcPr calcId="124519"/>
  <fileRecoveryPr autoRecover="0"/>
</workbook>
</file>

<file path=xl/calcChain.xml><?xml version="1.0" encoding="utf-8"?>
<calcChain xmlns="http://schemas.openxmlformats.org/spreadsheetml/2006/main">
  <c r="H57" i="1"/>
  <c r="I33"/>
  <c r="J40"/>
  <c r="J39"/>
  <c r="J38"/>
  <c r="F39"/>
  <c r="E39"/>
  <c r="H40"/>
  <c r="I40"/>
  <c r="H20"/>
  <c r="F45"/>
  <c r="G34"/>
  <c r="G35"/>
  <c r="G64"/>
  <c r="G57"/>
  <c r="F41"/>
  <c r="H35"/>
  <c r="I35" s="1"/>
  <c r="J35" s="1"/>
  <c r="K6" i="6"/>
  <c r="J5"/>
  <c r="I14" i="1"/>
  <c r="J14" s="1"/>
  <c r="I4" i="6"/>
  <c r="D5" i="7"/>
  <c r="D6"/>
  <c r="D7"/>
  <c r="D8"/>
  <c r="D4"/>
  <c r="C3"/>
  <c r="C9" s="1"/>
  <c r="B9"/>
  <c r="G3" i="6"/>
  <c r="B8"/>
  <c r="F57" i="1"/>
  <c r="H64"/>
  <c r="O13" i="5"/>
  <c r="K13"/>
  <c r="L13"/>
  <c r="I13"/>
  <c r="J13"/>
  <c r="H13"/>
  <c r="O65"/>
  <c r="L65"/>
  <c r="I65"/>
  <c r="J65"/>
  <c r="K65"/>
  <c r="H65"/>
  <c r="K62"/>
  <c r="L62"/>
  <c r="I62"/>
  <c r="J62"/>
  <c r="H62"/>
  <c r="O53"/>
  <c r="L53"/>
  <c r="J53"/>
  <c r="K53"/>
  <c r="H53"/>
  <c r="I53"/>
  <c r="L24"/>
  <c r="L25" s="1"/>
  <c r="J24"/>
  <c r="J25" s="1"/>
  <c r="K24"/>
  <c r="K25" s="1"/>
  <c r="I24"/>
  <c r="I25" s="1"/>
  <c r="H24"/>
  <c r="H25" s="1"/>
  <c r="J25" i="1"/>
  <c r="E2" i="6"/>
  <c r="F34" i="1"/>
  <c r="F67" s="1"/>
  <c r="O69" i="5"/>
  <c r="I69"/>
  <c r="J69"/>
  <c r="K69"/>
  <c r="L69"/>
  <c r="H69"/>
  <c r="L61"/>
  <c r="L7"/>
  <c r="I61"/>
  <c r="I7" s="1"/>
  <c r="J61"/>
  <c r="J7" s="1"/>
  <c r="K61"/>
  <c r="K7" s="1"/>
  <c r="H61"/>
  <c r="H7" s="1"/>
  <c r="L21"/>
  <c r="L12" s="1"/>
  <c r="K21"/>
  <c r="K8" s="1"/>
  <c r="J21"/>
  <c r="J8" s="1"/>
  <c r="I21"/>
  <c r="I8" s="1"/>
  <c r="H21"/>
  <c r="H12" s="1"/>
  <c r="O26"/>
  <c r="O24" s="1"/>
  <c r="E57" i="1"/>
  <c r="E56"/>
  <c r="E55"/>
  <c r="E46"/>
  <c r="E53" s="1"/>
  <c r="E45"/>
  <c r="E51"/>
  <c r="E49"/>
  <c r="E50"/>
  <c r="E25"/>
  <c r="E10"/>
  <c r="E44" s="1"/>
  <c r="O64" i="5"/>
  <c r="O63"/>
  <c r="O61" s="1"/>
  <c r="O7" s="1"/>
  <c r="O23"/>
  <c r="H25" i="1"/>
  <c r="J10"/>
  <c r="J52" s="1"/>
  <c r="I10"/>
  <c r="H10"/>
  <c r="H52" s="1"/>
  <c r="G10"/>
  <c r="G52" s="1"/>
  <c r="F10"/>
  <c r="F20" s="1"/>
  <c r="F24" s="1"/>
  <c r="F29" s="1"/>
  <c r="F33" s="1"/>
  <c r="J56"/>
  <c r="I56"/>
  <c r="H56"/>
  <c r="G56"/>
  <c r="F56"/>
  <c r="J55"/>
  <c r="I55"/>
  <c r="H55"/>
  <c r="F55"/>
  <c r="I52"/>
  <c r="J50"/>
  <c r="J51" s="1"/>
  <c r="I50"/>
  <c r="H50"/>
  <c r="H53" s="1"/>
  <c r="G50"/>
  <c r="F50"/>
  <c r="F51" s="1"/>
  <c r="J49"/>
  <c r="I49"/>
  <c r="H49"/>
  <c r="G49"/>
  <c r="F49"/>
  <c r="I46"/>
  <c r="I53" s="1"/>
  <c r="I54" s="1"/>
  <c r="H46"/>
  <c r="G46"/>
  <c r="G53" s="1"/>
  <c r="F46"/>
  <c r="F53" s="1"/>
  <c r="J45"/>
  <c r="I45"/>
  <c r="H45"/>
  <c r="G45"/>
  <c r="I20"/>
  <c r="I24" s="1"/>
  <c r="F25"/>
  <c r="G25"/>
  <c r="G43" s="1"/>
  <c r="H43"/>
  <c r="I25"/>
  <c r="I38" s="1"/>
  <c r="F38"/>
  <c r="F43"/>
  <c r="H47"/>
  <c r="H39" s="1"/>
  <c r="E38"/>
  <c r="E41" s="1"/>
  <c r="E47"/>
  <c r="G20"/>
  <c r="G24" s="1"/>
  <c r="G38"/>
  <c r="G41" s="1"/>
  <c r="I51"/>
  <c r="I47"/>
  <c r="I39" s="1"/>
  <c r="I48"/>
  <c r="E52"/>
  <c r="G47"/>
  <c r="G39" s="1"/>
  <c r="H24"/>
  <c r="H29" s="1"/>
  <c r="H33" s="1"/>
  <c r="F52"/>
  <c r="E20"/>
  <c r="E24" s="1"/>
  <c r="E29" s="1"/>
  <c r="E33" s="1"/>
  <c r="F44"/>
  <c r="G51"/>
  <c r="J20" l="1"/>
  <c r="J24" s="1"/>
  <c r="J29" s="1"/>
  <c r="J33" s="1"/>
  <c r="J46"/>
  <c r="J53" s="1"/>
  <c r="H51"/>
  <c r="H38"/>
  <c r="J6" i="5"/>
  <c r="H48" i="1"/>
  <c r="G54"/>
  <c r="H54"/>
  <c r="J54"/>
  <c r="J47"/>
  <c r="J48" s="1"/>
  <c r="I29"/>
  <c r="J41"/>
  <c r="G29"/>
  <c r="G33" s="1"/>
  <c r="G48"/>
  <c r="F47"/>
  <c r="F48" s="1"/>
  <c r="F54"/>
  <c r="E54"/>
  <c r="K6" i="5"/>
  <c r="I6"/>
  <c r="O21"/>
  <c r="H8"/>
  <c r="H6" s="1"/>
  <c r="L8"/>
  <c r="L6" s="1"/>
  <c r="H11"/>
  <c r="H9" s="1"/>
  <c r="I11"/>
  <c r="I9" s="1"/>
  <c r="K11"/>
  <c r="K9" s="1"/>
  <c r="I12"/>
  <c r="K12"/>
  <c r="O62"/>
  <c r="J11"/>
  <c r="J9" s="1"/>
  <c r="L11"/>
  <c r="L9" s="1"/>
  <c r="J12"/>
  <c r="G67" i="1" l="1"/>
  <c r="H34"/>
  <c r="I34" s="1"/>
  <c r="G44"/>
  <c r="O12" i="5"/>
  <c r="O11"/>
  <c r="O9" s="1"/>
  <c r="O8"/>
  <c r="O6" s="1"/>
  <c r="I41" i="1"/>
  <c r="H41"/>
  <c r="H67" l="1"/>
  <c r="I67"/>
  <c r="H44"/>
  <c r="J34" l="1"/>
  <c r="J44" s="1"/>
  <c r="I44"/>
  <c r="J67" l="1"/>
</calcChain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2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3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limit z art. 226 ust. 3 pkt 5</t>
        </r>
      </text>
    </comment>
    <comment ref="J4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<sst xmlns="http://schemas.openxmlformats.org/spreadsheetml/2006/main" count="229" uniqueCount="143">
  <si>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</si>
  <si>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</si>
  <si>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</si>
  <si>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</si>
  <si>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</si>
  <si>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</si>
  <si>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</si>
  <si>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</si>
  <si>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</si>
  <si>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</si>
  <si>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</si>
  <si>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</si>
  <si>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</si>
  <si>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</si>
  <si>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</si>
  <si>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</si>
  <si>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</si>
  <si>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</si>
  <si>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</si>
  <si>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</si>
  <si>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</si>
  <si>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</si>
  <si>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</si>
  <si>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</si>
  <si>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</si>
  <si>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</si>
  <si>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</si>
  <si>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</si>
  <si>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</si>
  <si>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</si>
  <si>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</si>
  <si>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</si>
  <si>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</si>
  <si>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</si>
  <si>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</si>
  <si>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</si>
  <si>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</si>
  <si>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</si>
  <si>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</si>
  <si>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</si>
  <si>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</si>
  <si>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</si>
  <si>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</si>
  <si>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</si>
  <si>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</si>
  <si>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</si>
  <si>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</si>
  <si>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</si>
  <si>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</si>
  <si>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</si>
  <si>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</si>
  <si>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  <charset val="238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</si>
  <si>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  <charset val="238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</si>
  <si>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  <charset val="238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</si>
  <si>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  <charset val="238"/>
      </rPr>
      <t>[1-2]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</si>
  <si>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  <charset val="238"/>
      </rPr>
      <t>(średnia z trzech poprzednich lat [([1a]-[19]+[1c])/[1]])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</si>
  <si>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  <charset val="238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</si>
  <si>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  <charset val="238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</si>
  <si>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</si>
  <si>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</si>
  <si>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</si>
  <si>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</si>
  <si>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</si>
  <si>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</si>
  <si>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</si>
  <si>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</si>
  <si>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  <charset val="238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</si>
  <si>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  <charset val="238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</si>
  <si>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  <charset val="238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</si>
  <si>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</si>
  <si>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  <charset val="238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</si>
  <si>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</si>
  <si>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</si>
  <si>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</si>
  <si>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</si>
  <si>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</si>
  <si>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</si>
  <si>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</si>
  <si>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</si>
  <si>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</si>
  <si>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</si>
  <si>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</si>
  <si>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</si>
  <si>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  <charset val="238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</si>
  <si>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  <charset val="238"/>
      </rPr>
      <t>[1a]</t>
    </r>
  </si>
  <si>
    <r>
      <t xml:space="preserve">Wydatki bieżące razem </t>
    </r>
    <r>
      <rPr>
        <sz val="9"/>
        <color indexed="60"/>
        <rFont val="Times New Roman"/>
        <family val="1"/>
        <charset val="238"/>
      </rPr>
      <t>[2+7b]</t>
    </r>
  </si>
  <si>
    <r>
      <t xml:space="preserve">Dochody majątkowe </t>
    </r>
    <r>
      <rPr>
        <sz val="9"/>
        <color indexed="60"/>
        <rFont val="Times New Roman"/>
        <family val="1"/>
        <charset val="238"/>
      </rPr>
      <t>[1b]</t>
    </r>
  </si>
  <si>
    <r>
      <t xml:space="preserve">Wydatki majątkowe </t>
    </r>
    <r>
      <rPr>
        <sz val="9"/>
        <color indexed="60"/>
        <rFont val="Times New Roman"/>
        <family val="1"/>
        <charset val="238"/>
      </rPr>
      <t>[10]</t>
    </r>
  </si>
  <si>
    <r>
      <t xml:space="preserve">Dochody ogółem </t>
    </r>
    <r>
      <rPr>
        <sz val="9"/>
        <color indexed="60"/>
        <rFont val="Times New Roman"/>
        <family val="1"/>
        <charset val="238"/>
      </rPr>
      <t>[1]</t>
    </r>
  </si>
  <si>
    <r>
      <t>Wydatki ogółem</t>
    </r>
    <r>
      <rPr>
        <sz val="9"/>
        <color indexed="60"/>
        <rFont val="Times New Roman"/>
        <family val="1"/>
        <charset val="238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</si>
  <si>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  <charset val="238"/>
      </rPr>
      <t>[4+5+11]</t>
    </r>
  </si>
  <si>
    <r>
      <t xml:space="preserve">Rozchody budżetu </t>
    </r>
    <r>
      <rPr>
        <sz val="9"/>
        <color indexed="60"/>
        <rFont val="Times New Roman"/>
        <family val="1"/>
        <charset val="238"/>
      </rPr>
      <t>[7a+8]</t>
    </r>
  </si>
  <si>
    <t>Prognoza</t>
  </si>
  <si>
    <r>
      <rPr>
        <b/>
        <sz val="10"/>
        <color indexed="8"/>
        <rFont val="Times New Roman"/>
        <family val="1"/>
        <charset val="238"/>
      </rPr>
      <t>Sposób sfinansowania deficytu</t>
    </r>
    <r>
      <rPr>
        <sz val="10"/>
        <color indexed="8"/>
        <rFont val="Times New Roman"/>
        <family val="1"/>
        <charset val="238"/>
      </rPr>
      <t xml:space="preserve">
(suma poniższych kwot musi być zgodna z kwotą wykazaną w poz. 27),</t>
    </r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</si>
  <si>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</si>
  <si>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</si>
  <si>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</si>
  <si>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</si>
  <si>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</si>
  <si>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</si>
  <si>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</si>
  <si>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</si>
  <si>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</si>
  <si>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</si>
  <si>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</si>
  <si>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</si>
  <si>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</si>
  <si>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</si>
  <si>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</si>
  <si>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</si>
  <si>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</si>
  <si>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</si>
  <si>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</si>
  <si>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</si>
  <si>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</si>
  <si>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</si>
  <si>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</si>
  <si>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</si>
  <si>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</si>
  <si>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</si>
  <si>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</si>
  <si>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</si>
  <si>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</si>
  <si>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</si>
  <si>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t>umowa Nr RU/14/2010 na dowóz uczniów do szkół</t>
  </si>
  <si>
    <t>U.Gm</t>
  </si>
  <si>
    <t>umowa RU/148/2010 konserwacja oswietlenia ulicznego</t>
  </si>
  <si>
    <t>Ugm.</t>
  </si>
  <si>
    <t>na spłatę zobowiazań</t>
  </si>
  <si>
    <t>ING</t>
  </si>
  <si>
    <t>BS</t>
  </si>
  <si>
    <t>spłaty 2011</t>
  </si>
  <si>
    <t>Ing</t>
  </si>
  <si>
    <t>krdy 2011</t>
  </si>
  <si>
    <r>
      <t>Planowana łączna kwota spłaty zobowiązań/dochody ogółem - max 15% z art. 169 sufp</t>
    </r>
    <r>
      <rPr>
        <b/>
        <sz val="9"/>
        <color indexed="60"/>
        <rFont val="Times New Roman"/>
        <family val="1"/>
        <charset val="238"/>
      </rPr>
      <t>[(7+ 2c - 2d - 13b)/ 1 ]</t>
    </r>
  </si>
  <si>
    <t>2010</t>
  </si>
  <si>
    <t>związane z funkcjonowaniem organów JST (zwierają wynagrodzenia i składki od nich naliczane)</t>
  </si>
  <si>
    <t>spłtay 2012</t>
  </si>
  <si>
    <t>kredyt 2012</t>
  </si>
  <si>
    <t>Wyłączenia</t>
  </si>
  <si>
    <t>Plan</t>
  </si>
  <si>
    <t>Wykonanie</t>
  </si>
  <si>
    <t>Wykaz przedsięwzięć do WPF na lata 2011-2013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</si>
</sst>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4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60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8"/>
      <name val="Times New Roman"/>
      <family val="1"/>
      <charset val="238"/>
    </font>
    <font>
      <sz val="9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3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9"/>
      <color rgb="FFFF0000"/>
      <name val="Times New Roman"/>
      <family val="1"/>
      <charset val="238"/>
    </font>
    <font>
      <sz val="8"/>
      <color theme="1"/>
      <name val="Cambria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4" fillId="0" borderId="0" applyProtection="0"/>
    <xf numFmtId="0" fontId="1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164" fontId="2" fillId="0" borderId="1" xfId="5" applyNumberFormat="1" applyFont="1" applyBorder="1" applyAlignment="1">
      <alignment vertical="center"/>
    </xf>
    <xf numFmtId="164" fontId="3" fillId="0" borderId="1" xfId="5" applyNumberFormat="1" applyFont="1" applyBorder="1" applyAlignment="1">
      <alignment vertical="center"/>
    </xf>
    <xf numFmtId="0" fontId="6" fillId="0" borderId="0" xfId="0" applyFont="1"/>
    <xf numFmtId="0" fontId="2" fillId="0" borderId="2" xfId="5" applyFont="1" applyBorder="1" applyAlignment="1">
      <alignment vertical="center" wrapText="1"/>
    </xf>
    <xf numFmtId="0" fontId="2" fillId="0" borderId="2" xfId="5" quotePrefix="1" applyFont="1" applyBorder="1" applyAlignment="1">
      <alignment vertical="center" wrapText="1"/>
    </xf>
    <xf numFmtId="0" fontId="2" fillId="0" borderId="3" xfId="5" quotePrefix="1" applyFont="1" applyBorder="1" applyAlignment="1">
      <alignment vertical="center" wrapText="1"/>
    </xf>
    <xf numFmtId="0" fontId="2" fillId="0" borderId="3" xfId="5" applyFont="1" applyBorder="1" applyAlignment="1">
      <alignment vertical="center" wrapText="1"/>
    </xf>
    <xf numFmtId="10" fontId="3" fillId="0" borderId="1" xfId="5" applyNumberFormat="1" applyFont="1" applyBorder="1" applyAlignment="1">
      <alignment vertical="center"/>
    </xf>
    <xf numFmtId="164" fontId="6" fillId="0" borderId="0" xfId="0" applyNumberFormat="1" applyFont="1"/>
    <xf numFmtId="164" fontId="3" fillId="0" borderId="4" xfId="5" applyNumberFormat="1" applyFont="1" applyBorder="1" applyAlignment="1">
      <alignment vertical="center"/>
    </xf>
    <xf numFmtId="0" fontId="6" fillId="0" borderId="0" xfId="0" applyFont="1" applyBorder="1"/>
    <xf numFmtId="164" fontId="2" fillId="0" borderId="5" xfId="5" applyNumberFormat="1" applyFont="1" applyBorder="1" applyAlignment="1">
      <alignment vertical="center"/>
    </xf>
    <xf numFmtId="164" fontId="3" fillId="0" borderId="5" xfId="5" applyNumberFormat="1" applyFont="1" applyBorder="1" applyAlignment="1">
      <alignment vertical="center"/>
    </xf>
    <xf numFmtId="10" fontId="3" fillId="0" borderId="5" xfId="5" applyNumberFormat="1" applyFont="1" applyBorder="1" applyAlignment="1">
      <alignment vertical="center"/>
    </xf>
    <xf numFmtId="0" fontId="3" fillId="0" borderId="5" xfId="5" applyFont="1" applyBorder="1" applyAlignment="1">
      <alignment horizontal="center" vertical="center" wrapText="1"/>
    </xf>
    <xf numFmtId="10" fontId="3" fillId="0" borderId="6" xfId="5" applyNumberFormat="1" applyFont="1" applyBorder="1" applyAlignment="1">
      <alignment vertical="center"/>
    </xf>
    <xf numFmtId="164" fontId="3" fillId="0" borderId="7" xfId="5" applyNumberFormat="1" applyFont="1" applyBorder="1" applyAlignment="1">
      <alignment vertical="center"/>
    </xf>
    <xf numFmtId="164" fontId="3" fillId="0" borderId="6" xfId="5" applyNumberFormat="1" applyFont="1" applyBorder="1" applyAlignment="1">
      <alignment vertical="center"/>
    </xf>
    <xf numFmtId="164" fontId="3" fillId="0" borderId="8" xfId="5" applyNumberFormat="1" applyFont="1" applyBorder="1" applyAlignment="1">
      <alignment vertical="center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164" fontId="3" fillId="3" borderId="1" xfId="5" applyNumberFormat="1" applyFont="1" applyFill="1" applyBorder="1" applyAlignment="1">
      <alignment vertical="center"/>
    </xf>
    <xf numFmtId="164" fontId="3" fillId="3" borderId="5" xfId="5" applyNumberFormat="1" applyFont="1" applyFill="1" applyBorder="1" applyAlignment="1">
      <alignment vertical="center"/>
    </xf>
    <xf numFmtId="0" fontId="2" fillId="0" borderId="9" xfId="5" quotePrefix="1" applyFont="1" applyBorder="1" applyAlignment="1">
      <alignment vertical="center" wrapText="1"/>
    </xf>
    <xf numFmtId="164" fontId="3" fillId="0" borderId="10" xfId="5" applyNumberFormat="1" applyFont="1" applyBorder="1" applyAlignment="1">
      <alignment vertical="center"/>
    </xf>
    <xf numFmtId="164" fontId="2" fillId="0" borderId="10" xfId="5" applyNumberFormat="1" applyFont="1" applyBorder="1" applyAlignment="1">
      <alignment vertical="center"/>
    </xf>
    <xf numFmtId="10" fontId="3" fillId="0" borderId="10" xfId="5" applyNumberFormat="1" applyFont="1" applyBorder="1" applyAlignment="1">
      <alignment vertical="center"/>
    </xf>
    <xf numFmtId="10" fontId="3" fillId="0" borderId="11" xfId="5" applyNumberFormat="1" applyFont="1" applyBorder="1" applyAlignment="1">
      <alignment vertical="center"/>
    </xf>
    <xf numFmtId="164" fontId="3" fillId="3" borderId="10" xfId="5" applyNumberFormat="1" applyFont="1" applyFill="1" applyBorder="1" applyAlignment="1">
      <alignment vertical="center"/>
    </xf>
    <xf numFmtId="49" fontId="3" fillId="2" borderId="12" xfId="5" applyNumberFormat="1" applyFont="1" applyFill="1" applyBorder="1" applyAlignment="1">
      <alignment horizontal="center" vertical="center"/>
    </xf>
    <xf numFmtId="164" fontId="3" fillId="3" borderId="13" xfId="5" applyNumberFormat="1" applyFont="1" applyFill="1" applyBorder="1" applyAlignment="1">
      <alignment vertical="center"/>
    </xf>
    <xf numFmtId="164" fontId="3" fillId="3" borderId="14" xfId="5" applyNumberFormat="1" applyFont="1" applyFill="1" applyBorder="1" applyAlignment="1">
      <alignment vertical="center"/>
    </xf>
    <xf numFmtId="0" fontId="2" fillId="0" borderId="10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0" fontId="3" fillId="3" borderId="15" xfId="5" applyFont="1" applyFill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8" fillId="3" borderId="10" xfId="5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2" fillId="0" borderId="11" xfId="0" applyFont="1" applyBorder="1" applyAlignment="1"/>
    <xf numFmtId="0" fontId="3" fillId="4" borderId="17" xfId="5" applyFont="1" applyFill="1" applyBorder="1" applyAlignment="1">
      <alignment horizontal="center" vertical="center"/>
    </xf>
    <xf numFmtId="164" fontId="3" fillId="4" borderId="17" xfId="5" applyNumberFormat="1" applyFont="1" applyFill="1" applyBorder="1" applyAlignment="1">
      <alignment vertical="center"/>
    </xf>
    <xf numFmtId="164" fontId="3" fillId="4" borderId="4" xfId="5" applyNumberFormat="1" applyFont="1" applyFill="1" applyBorder="1" applyAlignment="1">
      <alignment vertical="center"/>
    </xf>
    <xf numFmtId="164" fontId="3" fillId="4" borderId="7" xfId="5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top"/>
    </xf>
    <xf numFmtId="0" fontId="12" fillId="0" borderId="18" xfId="5" applyFont="1" applyBorder="1" applyAlignment="1">
      <alignment horizontal="center" vertical="center"/>
    </xf>
    <xf numFmtId="164" fontId="2" fillId="0" borderId="18" xfId="5" applyNumberFormat="1" applyFont="1" applyBorder="1" applyAlignment="1">
      <alignment vertical="center"/>
    </xf>
    <xf numFmtId="164" fontId="2" fillId="0" borderId="19" xfId="5" applyNumberFormat="1" applyFont="1" applyBorder="1" applyAlignment="1">
      <alignment vertical="center"/>
    </xf>
    <xf numFmtId="164" fontId="2" fillId="0" borderId="20" xfId="5" applyNumberFormat="1" applyFont="1" applyBorder="1" applyAlignment="1">
      <alignment vertical="center"/>
    </xf>
    <xf numFmtId="0" fontId="12" fillId="0" borderId="10" xfId="5" applyFont="1" applyBorder="1" applyAlignment="1">
      <alignment horizontal="center" vertical="center"/>
    </xf>
    <xf numFmtId="0" fontId="12" fillId="0" borderId="1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/>
    </xf>
    <xf numFmtId="0" fontId="12" fillId="0" borderId="15" xfId="5" applyFont="1" applyBorder="1" applyAlignment="1">
      <alignment horizontal="center" vertical="center"/>
    </xf>
    <xf numFmtId="164" fontId="2" fillId="0" borderId="15" xfId="5" applyNumberFormat="1" applyFont="1" applyBorder="1" applyAlignment="1">
      <alignment vertical="center"/>
    </xf>
    <xf numFmtId="164" fontId="2" fillId="0" borderId="13" xfId="5" applyNumberFormat="1" applyFont="1" applyBorder="1" applyAlignment="1">
      <alignment vertical="center"/>
    </xf>
    <xf numFmtId="164" fontId="2" fillId="0" borderId="14" xfId="5" applyNumberFormat="1" applyFont="1" applyBorder="1" applyAlignment="1">
      <alignment vertical="center"/>
    </xf>
    <xf numFmtId="49" fontId="3" fillId="2" borderId="21" xfId="5" applyNumberFormat="1" applyFont="1" applyFill="1" applyBorder="1" applyAlignment="1">
      <alignment horizontal="center"/>
    </xf>
    <xf numFmtId="49" fontId="3" fillId="2" borderId="22" xfId="5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/>
    <xf numFmtId="0" fontId="19" fillId="0" borderId="0" xfId="0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7" fillId="0" borderId="0" xfId="0" applyFont="1" applyBorder="1" applyAlignment="1">
      <alignment horizontal="left" vertical="center"/>
    </xf>
    <xf numFmtId="49" fontId="3" fillId="2" borderId="23" xfId="5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2" borderId="12" xfId="5" applyNumberFormat="1" applyFont="1" applyFill="1" applyBorder="1" applyAlignment="1">
      <alignment horizontal="center"/>
    </xf>
    <xf numFmtId="10" fontId="3" fillId="0" borderId="8" xfId="5" applyNumberFormat="1" applyFont="1" applyBorder="1" applyAlignment="1">
      <alignment vertical="center"/>
    </xf>
    <xf numFmtId="164" fontId="3" fillId="0" borderId="11" xfId="5" applyNumberFormat="1" applyFont="1" applyBorder="1" applyAlignment="1">
      <alignment vertical="center"/>
    </xf>
    <xf numFmtId="164" fontId="3" fillId="0" borderId="17" xfId="5" applyNumberFormat="1" applyFont="1" applyBorder="1" applyAlignment="1">
      <alignment vertical="center"/>
    </xf>
    <xf numFmtId="0" fontId="12" fillId="0" borderId="3" xfId="5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/>
    </xf>
    <xf numFmtId="4" fontId="3" fillId="0" borderId="3" xfId="5" applyNumberFormat="1" applyFont="1" applyBorder="1" applyAlignment="1">
      <alignment vertical="center" wrapText="1"/>
    </xf>
    <xf numFmtId="4" fontId="2" fillId="0" borderId="3" xfId="5" applyNumberFormat="1" applyFont="1" applyBorder="1" applyAlignment="1">
      <alignment vertical="center" wrapText="1"/>
    </xf>
    <xf numFmtId="4" fontId="3" fillId="4" borderId="26" xfId="5" applyNumberFormat="1" applyFont="1" applyFill="1" applyBorder="1" applyAlignment="1">
      <alignment horizontal="right" vertical="center" wrapText="1"/>
    </xf>
    <xf numFmtId="4" fontId="2" fillId="0" borderId="3" xfId="5" applyNumberFormat="1" applyFont="1" applyBorder="1" applyAlignment="1">
      <alignment horizontal="right" vertical="center" wrapText="1"/>
    </xf>
    <xf numFmtId="4" fontId="2" fillId="0" borderId="3" xfId="5" quotePrefix="1" applyNumberFormat="1" applyFont="1" applyBorder="1" applyAlignment="1">
      <alignment horizontal="right" vertical="center" wrapText="1"/>
    </xf>
    <xf numFmtId="4" fontId="3" fillId="0" borderId="3" xfId="5" applyNumberFormat="1" applyFont="1" applyBorder="1" applyAlignment="1">
      <alignment horizontal="right" vertical="center" wrapText="1"/>
    </xf>
    <xf numFmtId="4" fontId="8" fillId="3" borderId="3" xfId="5" applyNumberFormat="1" applyFont="1" applyFill="1" applyBorder="1" applyAlignment="1">
      <alignment horizontal="right" vertical="center" wrapText="1"/>
    </xf>
    <xf numFmtId="4" fontId="3" fillId="3" borderId="3" xfId="5" applyNumberFormat="1" applyFont="1" applyFill="1" applyBorder="1" applyAlignment="1">
      <alignment horizontal="right" vertical="center" wrapText="1"/>
    </xf>
    <xf numFmtId="4" fontId="2" fillId="0" borderId="3" xfId="5" applyNumberFormat="1" applyFont="1" applyBorder="1" applyAlignment="1">
      <alignment horizontal="center" vertical="center" wrapText="1"/>
    </xf>
    <xf numFmtId="4" fontId="8" fillId="3" borderId="28" xfId="5" applyNumberFormat="1" applyFont="1" applyFill="1" applyBorder="1" applyAlignment="1">
      <alignment horizontal="right" vertical="center" wrapText="1"/>
    </xf>
    <xf numFmtId="4" fontId="28" fillId="3" borderId="3" xfId="5" applyNumberFormat="1" applyFont="1" applyFill="1" applyBorder="1" applyAlignment="1">
      <alignment horizontal="right" vertical="center" wrapText="1"/>
    </xf>
    <xf numFmtId="4" fontId="12" fillId="0" borderId="3" xfId="5" applyNumberFormat="1" applyFont="1" applyBorder="1" applyAlignment="1">
      <alignment horizontal="right" vertical="center" wrapText="1"/>
    </xf>
    <xf numFmtId="4" fontId="2" fillId="0" borderId="29" xfId="5" applyNumberFormat="1" applyFont="1" applyBorder="1" applyAlignment="1">
      <alignment horizontal="right" vertical="center" wrapText="1"/>
    </xf>
    <xf numFmtId="0" fontId="3" fillId="0" borderId="3" xfId="5" applyFont="1" applyBorder="1" applyAlignment="1">
      <alignment horizontal="center" vertical="center" wrapText="1"/>
    </xf>
    <xf numFmtId="4" fontId="2" fillId="0" borderId="28" xfId="5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/>
    </xf>
    <xf numFmtId="10" fontId="3" fillId="0" borderId="10" xfId="5" applyNumberFormat="1" applyFont="1" applyBorder="1" applyAlignment="1">
      <alignment horizontal="center" vertical="center"/>
    </xf>
    <xf numFmtId="10" fontId="3" fillId="0" borderId="1" xfId="5" applyNumberFormat="1" applyFont="1" applyBorder="1" applyAlignment="1">
      <alignment horizontal="center" vertical="center"/>
    </xf>
    <xf numFmtId="164" fontId="8" fillId="3" borderId="30" xfId="5" applyNumberFormat="1" applyFont="1" applyFill="1" applyBorder="1" applyAlignment="1">
      <alignment vertical="center"/>
    </xf>
    <xf numFmtId="4" fontId="29" fillId="0" borderId="0" xfId="0" applyNumberFormat="1" applyFont="1"/>
    <xf numFmtId="0" fontId="30" fillId="0" borderId="0" xfId="0" applyFont="1"/>
    <xf numFmtId="4" fontId="30" fillId="0" borderId="31" xfId="0" applyNumberFormat="1" applyFont="1" applyBorder="1"/>
    <xf numFmtId="0" fontId="20" fillId="0" borderId="0" xfId="0" applyFont="1"/>
    <xf numFmtId="10" fontId="3" fillId="0" borderId="5" xfId="5" applyNumberFormat="1" applyFont="1" applyBorder="1" applyAlignment="1">
      <alignment horizontal="right" vertical="center" wrapText="1"/>
    </xf>
    <xf numFmtId="10" fontId="3" fillId="0" borderId="8" xfId="5" applyNumberFormat="1" applyFont="1" applyBorder="1" applyAlignment="1">
      <alignment vertical="center" wrapText="1"/>
    </xf>
    <xf numFmtId="0" fontId="3" fillId="0" borderId="15" xfId="5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 wrapText="1"/>
    </xf>
    <xf numFmtId="0" fontId="3" fillId="0" borderId="15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32" xfId="5" applyFont="1" applyBorder="1" applyAlignment="1">
      <alignment horizontal="center" vertical="center"/>
    </xf>
    <xf numFmtId="0" fontId="3" fillId="0" borderId="3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0" fontId="3" fillId="0" borderId="33" xfId="5" applyFont="1" applyBorder="1" applyAlignment="1">
      <alignment horizontal="center" vertical="center" wrapText="1"/>
    </xf>
    <xf numFmtId="0" fontId="3" fillId="0" borderId="32" xfId="5" applyFont="1" applyBorder="1" applyAlignment="1">
      <alignment horizontal="center" vertical="center" wrapText="1"/>
    </xf>
    <xf numFmtId="0" fontId="3" fillId="0" borderId="34" xfId="5" applyFont="1" applyBorder="1" applyAlignment="1">
      <alignment horizontal="center" vertical="center" wrapText="1"/>
    </xf>
    <xf numFmtId="164" fontId="17" fillId="0" borderId="6" xfId="5" applyNumberFormat="1" applyFont="1" applyBorder="1" applyAlignment="1">
      <alignment vertical="center" wrapText="1"/>
    </xf>
    <xf numFmtId="164" fontId="17" fillId="0" borderId="8" xfId="5" applyNumberFormat="1" applyFont="1" applyBorder="1" applyAlignment="1">
      <alignment vertical="center"/>
    </xf>
    <xf numFmtId="0" fontId="25" fillId="0" borderId="0" xfId="0" applyFont="1" applyAlignment="1">
      <alignment vertical="top"/>
    </xf>
    <xf numFmtId="0" fontId="19" fillId="0" borderId="0" xfId="0" applyFont="1" applyAlignment="1">
      <alignment vertical="top"/>
    </xf>
    <xf numFmtId="4" fontId="11" fillId="0" borderId="2" xfId="0" applyNumberFormat="1" applyFont="1" applyBorder="1" applyAlignment="1">
      <alignment horizontal="right" vertical="top"/>
    </xf>
    <xf numFmtId="4" fontId="31" fillId="0" borderId="35" xfId="0" applyNumberFormat="1" applyFont="1" applyBorder="1" applyAlignment="1">
      <alignment horizontal="right" vertical="top" wrapText="1"/>
    </xf>
    <xf numFmtId="10" fontId="3" fillId="0" borderId="36" xfId="5" applyNumberFormat="1" applyFont="1" applyBorder="1" applyAlignment="1">
      <alignment horizontal="right" vertical="center" wrapText="1"/>
    </xf>
    <xf numFmtId="10" fontId="3" fillId="0" borderId="16" xfId="5" applyNumberFormat="1" applyFont="1" applyBorder="1" applyAlignment="1">
      <alignment vertical="center"/>
    </xf>
    <xf numFmtId="10" fontId="3" fillId="0" borderId="37" xfId="5" applyNumberFormat="1" applyFont="1" applyBorder="1" applyAlignment="1">
      <alignment vertical="center"/>
    </xf>
    <xf numFmtId="10" fontId="3" fillId="2" borderId="37" xfId="5" applyNumberFormat="1" applyFont="1" applyFill="1" applyBorder="1" applyAlignment="1">
      <alignment vertical="center"/>
    </xf>
    <xf numFmtId="10" fontId="3" fillId="2" borderId="36" xfId="5" applyNumberFormat="1" applyFont="1" applyFill="1" applyBorder="1" applyAlignment="1">
      <alignment vertical="center"/>
    </xf>
    <xf numFmtId="0" fontId="32" fillId="0" borderId="1" xfId="0" applyFont="1" applyBorder="1"/>
    <xf numFmtId="0" fontId="33" fillId="0" borderId="0" xfId="0" applyFont="1" applyAlignment="1"/>
    <xf numFmtId="0" fontId="34" fillId="6" borderId="1" xfId="0" applyFont="1" applyFill="1" applyBorder="1" applyAlignment="1">
      <alignment wrapText="1"/>
    </xf>
    <xf numFmtId="4" fontId="32" fillId="6" borderId="1" xfId="0" applyNumberFormat="1" applyFont="1" applyFill="1" applyBorder="1" applyAlignment="1">
      <alignment vertical="top" wrapText="1"/>
    </xf>
    <xf numFmtId="4" fontId="32" fillId="0" borderId="1" xfId="0" applyNumberFormat="1" applyFont="1" applyBorder="1"/>
    <xf numFmtId="4" fontId="32" fillId="7" borderId="1" xfId="0" applyNumberFormat="1" applyFont="1" applyFill="1" applyBorder="1"/>
    <xf numFmtId="4" fontId="34" fillId="7" borderId="1" xfId="0" applyNumberFormat="1" applyFont="1" applyFill="1" applyBorder="1"/>
    <xf numFmtId="4" fontId="34" fillId="0" borderId="1" xfId="0" applyNumberFormat="1" applyFont="1" applyBorder="1"/>
    <xf numFmtId="4" fontId="32" fillId="0" borderId="1" xfId="0" applyNumberFormat="1" applyFont="1" applyBorder="1" applyAlignment="1">
      <alignment vertical="top"/>
    </xf>
    <xf numFmtId="0" fontId="32" fillId="8" borderId="1" xfId="0" applyFont="1" applyFill="1" applyBorder="1"/>
    <xf numFmtId="4" fontId="34" fillId="8" borderId="1" xfId="0" applyNumberFormat="1" applyFont="1" applyFill="1" applyBorder="1" applyAlignment="1">
      <alignment vertical="top"/>
    </xf>
    <xf numFmtId="0" fontId="35" fillId="0" borderId="1" xfId="0" applyFont="1" applyBorder="1" applyAlignment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36" fillId="0" borderId="1" xfId="0" applyFont="1" applyBorder="1" applyAlignment="1"/>
    <xf numFmtId="0" fontId="36" fillId="0" borderId="1" xfId="0" applyFont="1" applyBorder="1" applyAlignment="1">
      <alignment horizontal="left"/>
    </xf>
    <xf numFmtId="0" fontId="35" fillId="0" borderId="2" xfId="0" applyFont="1" applyBorder="1" applyAlignment="1"/>
    <xf numFmtId="0" fontId="34" fillId="0" borderId="1" xfId="0" applyFont="1" applyBorder="1"/>
    <xf numFmtId="3" fontId="32" fillId="0" borderId="1" xfId="0" applyNumberFormat="1" applyFont="1" applyBorder="1"/>
    <xf numFmtId="3" fontId="34" fillId="0" borderId="1" xfId="0" applyNumberFormat="1" applyFont="1" applyBorder="1"/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38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4" fontId="32" fillId="9" borderId="1" xfId="0" applyNumberFormat="1" applyFont="1" applyFill="1" applyBorder="1" applyAlignment="1">
      <alignment vertical="top"/>
    </xf>
    <xf numFmtId="4" fontId="34" fillId="10" borderId="1" xfId="0" applyNumberFormat="1" applyFont="1" applyFill="1" applyBorder="1" applyAlignment="1">
      <alignment vertical="top"/>
    </xf>
    <xf numFmtId="0" fontId="35" fillId="0" borderId="1" xfId="0" applyFont="1" applyBorder="1" applyAlignment="1">
      <alignment vertical="top"/>
    </xf>
    <xf numFmtId="0" fontId="35" fillId="0" borderId="38" xfId="0" applyFont="1" applyBorder="1" applyAlignment="1">
      <alignment horizontal="center" vertical="top"/>
    </xf>
    <xf numFmtId="0" fontId="35" fillId="0" borderId="2" xfId="0" applyFont="1" applyBorder="1" applyAlignment="1">
      <alignment vertical="top"/>
    </xf>
    <xf numFmtId="0" fontId="35" fillId="0" borderId="39" xfId="0" applyFont="1" applyBorder="1" applyAlignment="1">
      <alignment vertical="top"/>
    </xf>
    <xf numFmtId="4" fontId="34" fillId="0" borderId="1" xfId="0" applyNumberFormat="1" applyFont="1" applyBorder="1" applyAlignment="1">
      <alignment vertical="top"/>
    </xf>
    <xf numFmtId="0" fontId="34" fillId="0" borderId="1" xfId="0" applyFont="1" applyBorder="1" applyAlignment="1">
      <alignment vertical="top"/>
    </xf>
    <xf numFmtId="0" fontId="35" fillId="0" borderId="24" xfId="0" applyFont="1" applyBorder="1" applyAlignment="1">
      <alignment horizontal="center" vertical="top"/>
    </xf>
    <xf numFmtId="0" fontId="36" fillId="0" borderId="1" xfId="0" applyFont="1" applyBorder="1" applyAlignment="1">
      <alignment vertical="top"/>
    </xf>
    <xf numFmtId="0" fontId="34" fillId="0" borderId="0" xfId="0" applyFont="1"/>
    <xf numFmtId="0" fontId="35" fillId="0" borderId="1" xfId="0" applyFont="1" applyBorder="1" applyAlignment="1">
      <alignment horizontal="left" vertical="center" wrapText="1"/>
    </xf>
    <xf numFmtId="3" fontId="37" fillId="0" borderId="0" xfId="0" applyNumberFormat="1" applyFont="1"/>
    <xf numFmtId="165" fontId="2" fillId="0" borderId="10" xfId="5" applyNumberFormat="1" applyFont="1" applyBorder="1" applyAlignment="1">
      <alignment vertical="center"/>
    </xf>
    <xf numFmtId="4" fontId="8" fillId="11" borderId="40" xfId="5" applyNumberFormat="1" applyFont="1" applyFill="1" applyBorder="1" applyAlignment="1">
      <alignment horizontal="right" vertical="center" wrapText="1"/>
    </xf>
    <xf numFmtId="165" fontId="8" fillId="11" borderId="16" xfId="5" applyNumberFormat="1" applyFont="1" applyFill="1" applyBorder="1" applyAlignment="1">
      <alignment vertical="center"/>
    </xf>
    <xf numFmtId="164" fontId="8" fillId="11" borderId="37" xfId="5" applyNumberFormat="1" applyFont="1" applyFill="1" applyBorder="1" applyAlignment="1">
      <alignment vertical="center"/>
    </xf>
    <xf numFmtId="164" fontId="8" fillId="11" borderId="36" xfId="5" applyNumberFormat="1" applyFont="1" applyFill="1" applyBorder="1" applyAlignment="1">
      <alignment vertical="center"/>
    </xf>
    <xf numFmtId="3" fontId="28" fillId="0" borderId="35" xfId="0" applyNumberFormat="1" applyFont="1" applyBorder="1" applyAlignment="1">
      <alignment horizontal="right" vertical="top" wrapText="1"/>
    </xf>
    <xf numFmtId="3" fontId="31" fillId="0" borderId="37" xfId="0" applyNumberFormat="1" applyFont="1" applyBorder="1" applyAlignment="1">
      <alignment horizontal="right" vertical="top" wrapText="1"/>
    </xf>
    <xf numFmtId="0" fontId="21" fillId="0" borderId="0" xfId="0" applyFont="1"/>
    <xf numFmtId="3" fontId="38" fillId="0" borderId="0" xfId="0" applyNumberFormat="1" applyFont="1"/>
    <xf numFmtId="0" fontId="39" fillId="0" borderId="0" xfId="0" applyFont="1"/>
    <xf numFmtId="4" fontId="39" fillId="0" borderId="0" xfId="0" applyNumberFormat="1" applyFont="1"/>
    <xf numFmtId="4" fontId="0" fillId="0" borderId="0" xfId="0" applyNumberFormat="1"/>
    <xf numFmtId="3" fontId="31" fillId="0" borderId="35" xfId="0" applyNumberFormat="1" applyFont="1" applyBorder="1" applyAlignment="1">
      <alignment horizontal="right" vertical="top" wrapText="1"/>
    </xf>
    <xf numFmtId="0" fontId="6" fillId="0" borderId="0" xfId="0" applyFont="1" applyFill="1" applyBorder="1"/>
    <xf numFmtId="0" fontId="18" fillId="0" borderId="0" xfId="0" applyFont="1" applyFill="1" applyBorder="1"/>
    <xf numFmtId="0" fontId="14" fillId="5" borderId="27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left" vertical="center"/>
    </xf>
    <xf numFmtId="165" fontId="2" fillId="0" borderId="5" xfId="5" applyNumberFormat="1" applyFont="1" applyBorder="1" applyAlignment="1">
      <alignment vertical="center"/>
    </xf>
    <xf numFmtId="3" fontId="40" fillId="0" borderId="35" xfId="0" applyNumberFormat="1" applyFont="1" applyBorder="1" applyAlignment="1">
      <alignment horizontal="right" vertical="top" wrapText="1"/>
    </xf>
    <xf numFmtId="3" fontId="41" fillId="0" borderId="35" xfId="0" applyNumberFormat="1" applyFont="1" applyBorder="1" applyAlignment="1">
      <alignment horizontal="right" vertical="top" wrapText="1"/>
    </xf>
    <xf numFmtId="164" fontId="8" fillId="3" borderId="13" xfId="5" applyNumberFormat="1" applyFont="1" applyFill="1" applyBorder="1" applyAlignment="1">
      <alignment vertical="center"/>
    </xf>
    <xf numFmtId="164" fontId="2" fillId="0" borderId="1" xfId="5" applyNumberFormat="1" applyFont="1" applyBorder="1" applyAlignment="1">
      <alignment horizontal="center" vertical="center"/>
    </xf>
    <xf numFmtId="164" fontId="2" fillId="0" borderId="5" xfId="5" applyNumberFormat="1" applyFont="1" applyBorder="1" applyAlignment="1">
      <alignment horizontal="center" vertical="center"/>
    </xf>
    <xf numFmtId="0" fontId="14" fillId="12" borderId="4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0" fontId="8" fillId="3" borderId="2" xfId="5" applyFont="1" applyFill="1" applyBorder="1" applyAlignment="1">
      <alignment horizontal="left" vertical="center" wrapText="1"/>
    </xf>
    <xf numFmtId="0" fontId="8" fillId="3" borderId="3" xfId="5" applyFont="1" applyFill="1" applyBorder="1" applyAlignment="1">
      <alignment horizontal="left" vertical="center" wrapText="1"/>
    </xf>
    <xf numFmtId="0" fontId="8" fillId="3" borderId="9" xfId="5" applyFont="1" applyFill="1" applyBorder="1" applyAlignment="1">
      <alignment horizontal="left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9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left" vertical="center" wrapText="1"/>
    </xf>
    <xf numFmtId="0" fontId="8" fillId="3" borderId="38" xfId="5" applyFont="1" applyFill="1" applyBorder="1" applyAlignment="1">
      <alignment horizontal="left" vertical="center" wrapText="1"/>
    </xf>
    <xf numFmtId="0" fontId="8" fillId="3" borderId="28" xfId="5" applyFont="1" applyFill="1" applyBorder="1" applyAlignment="1">
      <alignment horizontal="left" vertical="center" wrapText="1"/>
    </xf>
    <xf numFmtId="0" fontId="8" fillId="3" borderId="44" xfId="5" applyFont="1" applyFill="1" applyBorder="1" applyAlignment="1">
      <alignment horizontal="left" vertical="center" wrapText="1"/>
    </xf>
    <xf numFmtId="0" fontId="3" fillId="0" borderId="2" xfId="5" applyFont="1" applyBorder="1" applyAlignment="1">
      <alignment vertical="center" wrapText="1"/>
    </xf>
    <xf numFmtId="0" fontId="3" fillId="0" borderId="3" xfId="5" applyFont="1" applyBorder="1" applyAlignment="1">
      <alignment vertical="center" wrapText="1"/>
    </xf>
    <xf numFmtId="0" fontId="3" fillId="0" borderId="9" xfId="5" applyFont="1" applyBorder="1" applyAlignment="1">
      <alignment vertical="center" wrapText="1"/>
    </xf>
    <xf numFmtId="0" fontId="3" fillId="0" borderId="9" xfId="5" applyFont="1" applyBorder="1" applyAlignment="1">
      <alignment horizontal="left" vertical="center" wrapText="1"/>
    </xf>
    <xf numFmtId="0" fontId="3" fillId="3" borderId="2" xfId="5" applyFont="1" applyFill="1" applyBorder="1" applyAlignment="1">
      <alignment vertical="center" wrapText="1"/>
    </xf>
    <xf numFmtId="0" fontId="3" fillId="3" borderId="3" xfId="5" applyFont="1" applyFill="1" applyBorder="1" applyAlignment="1">
      <alignment vertical="center" wrapText="1"/>
    </xf>
    <xf numFmtId="0" fontId="3" fillId="3" borderId="9" xfId="5" applyFont="1" applyFill="1" applyBorder="1" applyAlignment="1">
      <alignment vertical="center" wrapText="1"/>
    </xf>
    <xf numFmtId="0" fontId="2" fillId="0" borderId="3" xfId="5" applyFont="1" applyBorder="1" applyAlignment="1">
      <alignment vertical="center" wrapText="1"/>
    </xf>
    <xf numFmtId="0" fontId="2" fillId="0" borderId="9" xfId="5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3" fillId="2" borderId="45" xfId="5" applyNumberFormat="1" applyFont="1" applyFill="1" applyBorder="1" applyAlignment="1">
      <alignment horizontal="center" vertical="center" wrapText="1"/>
    </xf>
    <xf numFmtId="49" fontId="3" fillId="2" borderId="23" xfId="5" applyNumberFormat="1" applyFont="1" applyFill="1" applyBorder="1" applyAlignment="1">
      <alignment horizontal="center" vertical="center" wrapText="1"/>
    </xf>
    <xf numFmtId="49" fontId="3" fillId="2" borderId="46" xfId="5" applyNumberFormat="1" applyFont="1" applyFill="1" applyBorder="1" applyAlignment="1">
      <alignment horizontal="center" vertical="center" wrapText="1"/>
    </xf>
    <xf numFmtId="0" fontId="3" fillId="4" borderId="24" xfId="5" applyFont="1" applyFill="1" applyBorder="1" applyAlignment="1">
      <alignment horizontal="left" vertical="center" wrapText="1"/>
    </xf>
    <xf numFmtId="0" fontId="3" fillId="4" borderId="26" xfId="5" applyFont="1" applyFill="1" applyBorder="1" applyAlignment="1">
      <alignment horizontal="left" vertical="center" wrapText="1"/>
    </xf>
    <xf numFmtId="0" fontId="3" fillId="4" borderId="43" xfId="5" applyFont="1" applyFill="1" applyBorder="1" applyAlignment="1">
      <alignment horizontal="left" vertical="center" wrapText="1"/>
    </xf>
    <xf numFmtId="0" fontId="3" fillId="3" borderId="1" xfId="5" applyFont="1" applyFill="1" applyBorder="1" applyAlignment="1">
      <alignment horizontal="left" vertical="center" wrapText="1"/>
    </xf>
    <xf numFmtId="0" fontId="3" fillId="3" borderId="5" xfId="5" applyFont="1" applyFill="1" applyBorder="1" applyAlignment="1">
      <alignment horizontal="left" vertical="center" wrapText="1"/>
    </xf>
    <xf numFmtId="0" fontId="3" fillId="0" borderId="38" xfId="5" applyFont="1" applyBorder="1" applyAlignment="1">
      <alignment horizontal="left" vertical="center" wrapText="1"/>
    </xf>
    <xf numFmtId="0" fontId="3" fillId="0" borderId="28" xfId="5" applyFont="1" applyBorder="1" applyAlignment="1">
      <alignment horizontal="left" vertical="center" wrapText="1"/>
    </xf>
    <xf numFmtId="0" fontId="3" fillId="0" borderId="35" xfId="5" applyFont="1" applyBorder="1" applyAlignment="1">
      <alignment horizontal="left" vertical="center" wrapText="1"/>
    </xf>
    <xf numFmtId="0" fontId="3" fillId="0" borderId="40" xfId="5" applyFont="1" applyBorder="1" applyAlignment="1">
      <alignment horizontal="left" vertical="center" wrapText="1"/>
    </xf>
    <xf numFmtId="0" fontId="3" fillId="0" borderId="47" xfId="5" applyFont="1" applyBorder="1" applyAlignment="1">
      <alignment horizontal="left" vertical="center" wrapText="1"/>
    </xf>
    <xf numFmtId="0" fontId="3" fillId="0" borderId="25" xfId="5" applyFont="1" applyBorder="1" applyAlignment="1">
      <alignment horizontal="left" vertical="center" wrapText="1"/>
    </xf>
    <xf numFmtId="0" fontId="3" fillId="0" borderId="48" xfId="5" applyFont="1" applyBorder="1" applyAlignment="1">
      <alignment horizontal="left" vertical="center" wrapText="1"/>
    </xf>
    <xf numFmtId="0" fontId="8" fillId="3" borderId="1" xfId="5" applyFont="1" applyFill="1" applyBorder="1" applyAlignment="1">
      <alignment horizontal="left" vertical="center" wrapText="1"/>
    </xf>
    <xf numFmtId="0" fontId="8" fillId="3" borderId="5" xfId="5" applyFont="1" applyFill="1" applyBorder="1" applyAlignment="1">
      <alignment horizontal="left" vertical="center" wrapText="1"/>
    </xf>
    <xf numFmtId="0" fontId="2" fillId="0" borderId="3" xfId="5" quotePrefix="1" applyFont="1" applyBorder="1" applyAlignment="1">
      <alignment horizontal="left" vertical="center" wrapText="1"/>
    </xf>
    <xf numFmtId="0" fontId="2" fillId="0" borderId="9" xfId="5" quotePrefix="1" applyFont="1" applyBorder="1" applyAlignment="1">
      <alignment horizontal="left" vertical="center" wrapText="1"/>
    </xf>
    <xf numFmtId="0" fontId="2" fillId="0" borderId="41" xfId="5" applyFont="1" applyBorder="1" applyAlignment="1">
      <alignment horizontal="left" vertical="center" wrapText="1"/>
    </xf>
    <xf numFmtId="0" fontId="2" fillId="0" borderId="29" xfId="5" applyFont="1" applyBorder="1" applyAlignment="1">
      <alignment horizontal="left" vertical="center" wrapText="1"/>
    </xf>
    <xf numFmtId="0" fontId="2" fillId="0" borderId="42" xfId="5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2" fillId="0" borderId="13" xfId="5" applyFont="1" applyBorder="1" applyAlignment="1">
      <alignment horizontal="left" vertical="center" wrapText="1"/>
    </xf>
    <xf numFmtId="0" fontId="2" fillId="0" borderId="14" xfId="5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 vertical="center"/>
    </xf>
    <xf numFmtId="0" fontId="32" fillId="6" borderId="3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2" fillId="7" borderId="1" xfId="0" applyFont="1" applyFill="1" applyBorder="1" applyAlignment="1">
      <alignment horizontal="left"/>
    </xf>
    <xf numFmtId="0" fontId="32" fillId="0" borderId="2" xfId="0" applyFont="1" applyBorder="1" applyAlignment="1">
      <alignment horizontal="left" vertical="top"/>
    </xf>
    <xf numFmtId="0" fontId="32" fillId="0" borderId="3" xfId="0" applyFont="1" applyBorder="1" applyAlignment="1">
      <alignment horizontal="left" vertical="top"/>
    </xf>
    <xf numFmtId="0" fontId="32" fillId="0" borderId="39" xfId="0" applyFont="1" applyBorder="1" applyAlignment="1">
      <alignment horizontal="left" vertical="top"/>
    </xf>
    <xf numFmtId="0" fontId="36" fillId="8" borderId="2" xfId="0" applyFont="1" applyFill="1" applyBorder="1" applyAlignment="1">
      <alignment horizontal="left" vertical="top" wrapText="1"/>
    </xf>
    <xf numFmtId="0" fontId="36" fillId="8" borderId="3" xfId="0" applyFont="1" applyFill="1" applyBorder="1" applyAlignment="1">
      <alignment horizontal="left" vertical="top" wrapText="1"/>
    </xf>
    <xf numFmtId="0" fontId="36" fillId="8" borderId="39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left"/>
    </xf>
    <xf numFmtId="0" fontId="35" fillId="0" borderId="38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34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35" fillId="0" borderId="38" xfId="0" applyFont="1" applyBorder="1" applyAlignment="1">
      <alignment horizontal="center" vertical="top"/>
    </xf>
    <xf numFmtId="0" fontId="35" fillId="0" borderId="24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32" fillId="9" borderId="2" xfId="0" applyFont="1" applyFill="1" applyBorder="1" applyAlignment="1">
      <alignment horizontal="left" vertical="top" wrapText="1"/>
    </xf>
    <xf numFmtId="0" fontId="32" fillId="9" borderId="3" xfId="0" applyFont="1" applyFill="1" applyBorder="1" applyAlignment="1">
      <alignment horizontal="left" vertical="top" wrapText="1"/>
    </xf>
    <xf numFmtId="0" fontId="32" fillId="9" borderId="39" xfId="0" applyFont="1" applyFill="1" applyBorder="1" applyAlignment="1">
      <alignment horizontal="left" vertical="top" wrapText="1"/>
    </xf>
    <xf numFmtId="0" fontId="36" fillId="10" borderId="1" xfId="0" applyFont="1" applyFill="1" applyBorder="1" applyAlignment="1">
      <alignment horizontal="left" vertical="top"/>
    </xf>
    <xf numFmtId="0" fontId="36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Procentowy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T67"/>
  <sheetViews>
    <sheetView tabSelected="1" view="pageLayout" topLeftCell="C57" workbookViewId="0">
      <selection activeCell="E73" sqref="E73"/>
    </sheetView>
  </sheetViews>
  <sheetFormatPr defaultRowHeight="12"/>
  <cols>
    <col min="1" max="1" width="3.625" style="3" bestFit="1" customWidth="1"/>
    <col min="2" max="2" width="3.125" style="3" customWidth="1"/>
    <col min="3" max="3" width="5.875" style="3" customWidth="1"/>
    <col min="4" max="4" width="40.375" style="3" customWidth="1"/>
    <col min="5" max="5" width="11.625" style="3" customWidth="1"/>
    <col min="6" max="6" width="11.75" style="3" customWidth="1"/>
    <col min="7" max="7" width="11" style="3" customWidth="1"/>
    <col min="8" max="8" width="10.875" style="3" customWidth="1"/>
    <col min="9" max="9" width="11.875" style="3" customWidth="1"/>
    <col min="10" max="10" width="11.625" style="3" customWidth="1"/>
    <col min="11" max="16384" width="9" style="11"/>
  </cols>
  <sheetData>
    <row r="3" spans="1:228">
      <c r="A3" s="219"/>
      <c r="B3" s="220"/>
      <c r="C3" s="220"/>
      <c r="D3" s="220"/>
      <c r="E3" s="74"/>
    </row>
    <row r="4" spans="1:228">
      <c r="A4" s="77"/>
      <c r="B4" s="74"/>
      <c r="C4" s="74"/>
      <c r="D4" s="74"/>
      <c r="E4" s="74"/>
    </row>
    <row r="5" spans="1:228">
      <c r="A5" s="77"/>
      <c r="B5" s="74"/>
      <c r="C5" s="74"/>
      <c r="D5" s="74"/>
      <c r="E5" s="74"/>
    </row>
    <row r="6" spans="1:228">
      <c r="A6" s="77"/>
      <c r="B6" s="74"/>
      <c r="C6" s="74"/>
      <c r="D6" s="74"/>
      <c r="E6" s="74"/>
    </row>
    <row r="7" spans="1:228" ht="12.75" thickBot="1">
      <c r="A7" s="77"/>
      <c r="B7" s="74"/>
      <c r="C7" s="74"/>
      <c r="D7" s="74"/>
      <c r="E7" s="74"/>
    </row>
    <row r="8" spans="1:228" ht="15" thickBot="1">
      <c r="A8" s="220"/>
      <c r="B8" s="220"/>
      <c r="C8" s="220"/>
      <c r="D8" s="220"/>
      <c r="E8" s="186" t="s">
        <v>141</v>
      </c>
      <c r="F8" s="185" t="s">
        <v>140</v>
      </c>
      <c r="G8" s="193" t="s">
        <v>92</v>
      </c>
      <c r="H8" s="194"/>
      <c r="I8" s="194"/>
      <c r="J8" s="195"/>
    </row>
    <row r="9" spans="1:228" s="22" customFormat="1" ht="13.5" customHeight="1" thickBot="1">
      <c r="A9" s="31" t="s">
        <v>0</v>
      </c>
      <c r="B9" s="221" t="s">
        <v>1</v>
      </c>
      <c r="C9" s="222"/>
      <c r="D9" s="223"/>
      <c r="E9" s="75" t="s">
        <v>135</v>
      </c>
      <c r="F9" s="78">
        <v>2011</v>
      </c>
      <c r="G9" s="62">
        <v>2012</v>
      </c>
      <c r="H9" s="62">
        <v>2013</v>
      </c>
      <c r="I9" s="62">
        <v>2014</v>
      </c>
      <c r="J9" s="63">
        <v>2015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</row>
    <row r="10" spans="1:228" ht="13.5" customHeight="1">
      <c r="A10" s="45" t="s">
        <v>2</v>
      </c>
      <c r="B10" s="224" t="s">
        <v>70</v>
      </c>
      <c r="C10" s="225"/>
      <c r="D10" s="226"/>
      <c r="E10" s="87">
        <f>E11+E12</f>
        <v>13019533.59</v>
      </c>
      <c r="F10" s="46">
        <f>+F11+F12</f>
        <v>12273046</v>
      </c>
      <c r="G10" s="47">
        <f>+G11+G12</f>
        <v>15414184</v>
      </c>
      <c r="H10" s="47">
        <f>+H11+H12</f>
        <v>11984260</v>
      </c>
      <c r="I10" s="47">
        <f>+I11+I12</f>
        <v>12573870</v>
      </c>
      <c r="J10" s="48">
        <f>+J11+J12</f>
        <v>12779443</v>
      </c>
    </row>
    <row r="11" spans="1:228" ht="13.5" customHeight="1">
      <c r="A11" s="34" t="s">
        <v>3</v>
      </c>
      <c r="B11" s="4"/>
      <c r="C11" s="203" t="s">
        <v>4</v>
      </c>
      <c r="D11" s="204"/>
      <c r="E11" s="88">
        <v>11983480.07</v>
      </c>
      <c r="F11" s="27">
        <v>11656791</v>
      </c>
      <c r="G11" s="1">
        <v>11691960</v>
      </c>
      <c r="H11" s="1">
        <v>11984260</v>
      </c>
      <c r="I11" s="1">
        <v>12283870</v>
      </c>
      <c r="J11" s="12">
        <v>12590963</v>
      </c>
    </row>
    <row r="12" spans="1:228" ht="13.5" customHeight="1">
      <c r="A12" s="34" t="s">
        <v>5</v>
      </c>
      <c r="B12" s="4"/>
      <c r="C12" s="203" t="s">
        <v>6</v>
      </c>
      <c r="D12" s="204"/>
      <c r="E12" s="88">
        <v>1036053.52</v>
      </c>
      <c r="F12" s="27">
        <v>616255</v>
      </c>
      <c r="G12" s="1">
        <v>3722224</v>
      </c>
      <c r="H12" s="1">
        <v>0</v>
      </c>
      <c r="I12" s="1">
        <v>290000</v>
      </c>
      <c r="J12" s="12">
        <v>188480</v>
      </c>
    </row>
    <row r="13" spans="1:228" ht="13.5" customHeight="1">
      <c r="A13" s="34" t="s">
        <v>11</v>
      </c>
      <c r="B13" s="5"/>
      <c r="C13" s="6"/>
      <c r="D13" s="25" t="s">
        <v>7</v>
      </c>
      <c r="E13" s="89">
        <v>529</v>
      </c>
      <c r="F13" s="27">
        <v>285900</v>
      </c>
      <c r="G13" s="1">
        <v>2936000</v>
      </c>
      <c r="H13" s="1">
        <v>0</v>
      </c>
      <c r="I13" s="1">
        <v>290000</v>
      </c>
      <c r="J13" s="12">
        <v>188480</v>
      </c>
    </row>
    <row r="14" spans="1:228" ht="25.5" customHeight="1">
      <c r="A14" s="35" t="s">
        <v>8</v>
      </c>
      <c r="B14" s="205" t="s">
        <v>9</v>
      </c>
      <c r="C14" s="206"/>
      <c r="D14" s="213"/>
      <c r="E14" s="90">
        <v>9910916.5800000001</v>
      </c>
      <c r="F14" s="26">
        <v>11549288</v>
      </c>
      <c r="G14" s="2">
        <v>10413700</v>
      </c>
      <c r="H14" s="2">
        <v>10674043</v>
      </c>
      <c r="I14" s="2">
        <f>H14*102.5%</f>
        <v>10940894.074999999</v>
      </c>
      <c r="J14" s="13">
        <f>I14*102.5%</f>
        <v>11214416.426874999</v>
      </c>
    </row>
    <row r="15" spans="1:228" ht="13.5" customHeight="1">
      <c r="A15" s="34" t="s">
        <v>3</v>
      </c>
      <c r="B15" s="4"/>
      <c r="C15" s="203" t="s">
        <v>10</v>
      </c>
      <c r="D15" s="204"/>
      <c r="E15" s="88">
        <v>4500905</v>
      </c>
      <c r="F15" s="27">
        <v>4963578</v>
      </c>
      <c r="G15" s="1">
        <v>4823420</v>
      </c>
      <c r="H15" s="1">
        <v>4943990</v>
      </c>
      <c r="I15" s="191" t="s">
        <v>69</v>
      </c>
      <c r="J15" s="192" t="s">
        <v>69</v>
      </c>
    </row>
    <row r="16" spans="1:228" ht="24" customHeight="1">
      <c r="A16" s="34" t="s">
        <v>5</v>
      </c>
      <c r="B16" s="4"/>
      <c r="C16" s="203" t="s">
        <v>136</v>
      </c>
      <c r="D16" s="204"/>
      <c r="E16" s="88">
        <v>1529632</v>
      </c>
      <c r="F16" s="27">
        <v>1540540</v>
      </c>
      <c r="G16" s="1">
        <v>1486800</v>
      </c>
      <c r="H16" s="1">
        <v>1523970</v>
      </c>
      <c r="I16" s="191" t="s">
        <v>69</v>
      </c>
      <c r="J16" s="192" t="s">
        <v>69</v>
      </c>
    </row>
    <row r="17" spans="1:10" ht="15" customHeight="1">
      <c r="A17" s="34" t="s">
        <v>11</v>
      </c>
      <c r="B17" s="4"/>
      <c r="C17" s="203" t="s">
        <v>12</v>
      </c>
      <c r="D17" s="204"/>
      <c r="E17" s="88">
        <v>0</v>
      </c>
      <c r="F17" s="27">
        <v>0</v>
      </c>
      <c r="G17" s="1">
        <v>0</v>
      </c>
      <c r="H17" s="1">
        <v>0</v>
      </c>
      <c r="I17" s="1">
        <v>0</v>
      </c>
      <c r="J17" s="12">
        <v>0</v>
      </c>
    </row>
    <row r="18" spans="1:10" ht="24">
      <c r="A18" s="34" t="s">
        <v>14</v>
      </c>
      <c r="B18" s="4"/>
      <c r="C18" s="7"/>
      <c r="D18" s="25" t="s">
        <v>13</v>
      </c>
      <c r="E18" s="89">
        <v>0</v>
      </c>
      <c r="F18" s="27">
        <v>0</v>
      </c>
      <c r="G18" s="1">
        <v>0</v>
      </c>
      <c r="H18" s="1">
        <v>0</v>
      </c>
      <c r="I18" s="1">
        <v>0</v>
      </c>
      <c r="J18" s="12">
        <v>0</v>
      </c>
    </row>
    <row r="19" spans="1:10" ht="13.5" customHeight="1">
      <c r="A19" s="34" t="s">
        <v>50</v>
      </c>
      <c r="B19" s="4"/>
      <c r="C19" s="203" t="s">
        <v>15</v>
      </c>
      <c r="D19" s="204"/>
      <c r="E19" s="88">
        <v>0</v>
      </c>
      <c r="F19" s="27">
        <v>211060.8</v>
      </c>
      <c r="G19" s="1">
        <v>211061</v>
      </c>
      <c r="H19" s="1">
        <v>130163</v>
      </c>
      <c r="I19" s="1">
        <v>0</v>
      </c>
      <c r="J19" s="12">
        <v>0</v>
      </c>
    </row>
    <row r="20" spans="1:10" ht="13.5" customHeight="1">
      <c r="A20" s="36" t="s">
        <v>16</v>
      </c>
      <c r="B20" s="200" t="s">
        <v>54</v>
      </c>
      <c r="C20" s="201"/>
      <c r="D20" s="202"/>
      <c r="E20" s="91">
        <f t="shared" ref="E20:J20" si="0">E10-E14</f>
        <v>3108617.01</v>
      </c>
      <c r="F20" s="30">
        <f t="shared" si="0"/>
        <v>723758</v>
      </c>
      <c r="G20" s="23">
        <f t="shared" si="0"/>
        <v>5000484</v>
      </c>
      <c r="H20" s="23">
        <f>H10-H14</f>
        <v>1310217</v>
      </c>
      <c r="I20" s="23">
        <f t="shared" si="0"/>
        <v>1632975.9250000007</v>
      </c>
      <c r="J20" s="24">
        <f t="shared" si="0"/>
        <v>1565026.573125001</v>
      </c>
    </row>
    <row r="21" spans="1:10" ht="23.25" customHeight="1">
      <c r="A21" s="35" t="s">
        <v>17</v>
      </c>
      <c r="B21" s="210" t="s">
        <v>18</v>
      </c>
      <c r="C21" s="211"/>
      <c r="D21" s="212"/>
      <c r="E21" s="90">
        <v>2445062</v>
      </c>
      <c r="F21" s="26">
        <v>2703354</v>
      </c>
      <c r="G21" s="2">
        <v>0</v>
      </c>
      <c r="H21" s="2">
        <v>1535070</v>
      </c>
      <c r="I21" s="2">
        <v>0</v>
      </c>
      <c r="J21" s="13">
        <v>0</v>
      </c>
    </row>
    <row r="22" spans="1:10" ht="25.5" customHeight="1">
      <c r="A22" s="34" t="s">
        <v>3</v>
      </c>
      <c r="B22" s="4"/>
      <c r="C22" s="238" t="s">
        <v>83</v>
      </c>
      <c r="D22" s="239"/>
      <c r="E22" s="89">
        <v>1263362</v>
      </c>
      <c r="F22" s="27">
        <v>1583754</v>
      </c>
      <c r="G22" s="1">
        <v>0</v>
      </c>
      <c r="H22" s="1">
        <v>945001</v>
      </c>
      <c r="I22" s="1">
        <v>0</v>
      </c>
      <c r="J22" s="12">
        <v>0</v>
      </c>
    </row>
    <row r="23" spans="1:10" ht="13.5" customHeight="1">
      <c r="A23" s="35" t="s">
        <v>19</v>
      </c>
      <c r="B23" s="205" t="s">
        <v>82</v>
      </c>
      <c r="C23" s="206"/>
      <c r="D23" s="213"/>
      <c r="E23" s="90">
        <v>0</v>
      </c>
      <c r="F23" s="26">
        <v>0</v>
      </c>
      <c r="G23" s="2">
        <v>0</v>
      </c>
      <c r="H23" s="2">
        <v>0</v>
      </c>
      <c r="I23" s="2">
        <v>0</v>
      </c>
      <c r="J23" s="13">
        <v>0</v>
      </c>
    </row>
    <row r="24" spans="1:10" ht="13.5" customHeight="1">
      <c r="A24" s="36" t="s">
        <v>20</v>
      </c>
      <c r="B24" s="214" t="s">
        <v>53</v>
      </c>
      <c r="C24" s="215"/>
      <c r="D24" s="216"/>
      <c r="E24" s="92">
        <f t="shared" ref="E24:J24" si="1">E20+E21+E23</f>
        <v>5553679.0099999998</v>
      </c>
      <c r="F24" s="30">
        <f>F20+F21+F23</f>
        <v>3427112</v>
      </c>
      <c r="G24" s="23">
        <f t="shared" si="1"/>
        <v>5000484</v>
      </c>
      <c r="H24" s="23">
        <f t="shared" si="1"/>
        <v>2845287</v>
      </c>
      <c r="I24" s="23">
        <f t="shared" si="1"/>
        <v>1632975.9250000007</v>
      </c>
      <c r="J24" s="24">
        <f t="shared" si="1"/>
        <v>1565026.573125001</v>
      </c>
    </row>
    <row r="25" spans="1:10" ht="13.5" customHeight="1">
      <c r="A25" s="35" t="s">
        <v>21</v>
      </c>
      <c r="B25" s="210" t="s">
        <v>22</v>
      </c>
      <c r="C25" s="211"/>
      <c r="D25" s="212"/>
      <c r="E25" s="90">
        <f t="shared" ref="E25:J25" si="2">E26+E27</f>
        <v>1255428.8400000001</v>
      </c>
      <c r="F25" s="26">
        <f t="shared" si="2"/>
        <v>1224600</v>
      </c>
      <c r="G25" s="2">
        <f t="shared" si="2"/>
        <v>1239600</v>
      </c>
      <c r="H25" s="2">
        <f t="shared" si="2"/>
        <v>838600</v>
      </c>
      <c r="I25" s="2">
        <f t="shared" si="2"/>
        <v>908600</v>
      </c>
      <c r="J25" s="13">
        <f t="shared" si="2"/>
        <v>1298800</v>
      </c>
    </row>
    <row r="26" spans="1:10" ht="13.5" customHeight="1">
      <c r="A26" s="34" t="s">
        <v>3</v>
      </c>
      <c r="B26" s="4"/>
      <c r="C26" s="217" t="s">
        <v>23</v>
      </c>
      <c r="D26" s="218"/>
      <c r="E26" s="88">
        <v>1181700</v>
      </c>
      <c r="F26" s="27">
        <v>1119600</v>
      </c>
      <c r="G26" s="1">
        <v>1179600</v>
      </c>
      <c r="H26" s="1">
        <v>783600</v>
      </c>
      <c r="I26" s="1">
        <v>858600</v>
      </c>
      <c r="J26" s="12">
        <v>1239800</v>
      </c>
    </row>
    <row r="27" spans="1:10" ht="13.5" customHeight="1">
      <c r="A27" s="34" t="s">
        <v>5</v>
      </c>
      <c r="B27" s="4"/>
      <c r="C27" s="217" t="s">
        <v>24</v>
      </c>
      <c r="D27" s="218"/>
      <c r="E27" s="88">
        <v>73728.84</v>
      </c>
      <c r="F27" s="27">
        <v>105000</v>
      </c>
      <c r="G27" s="1">
        <v>60000</v>
      </c>
      <c r="H27" s="1">
        <v>55000</v>
      </c>
      <c r="I27" s="1">
        <v>50000</v>
      </c>
      <c r="J27" s="12">
        <v>59000</v>
      </c>
    </row>
    <row r="28" spans="1:10" ht="13.5" customHeight="1">
      <c r="A28" s="35" t="s">
        <v>25</v>
      </c>
      <c r="B28" s="210" t="s">
        <v>26</v>
      </c>
      <c r="C28" s="211"/>
      <c r="D28" s="212"/>
      <c r="E28" s="90">
        <v>0</v>
      </c>
      <c r="F28" s="26">
        <v>0</v>
      </c>
      <c r="G28" s="2">
        <v>0</v>
      </c>
      <c r="H28" s="2">
        <v>0</v>
      </c>
      <c r="I28" s="2">
        <v>0</v>
      </c>
      <c r="J28" s="13">
        <v>0</v>
      </c>
    </row>
    <row r="29" spans="1:10" ht="13.5" customHeight="1">
      <c r="A29" s="36" t="s">
        <v>27</v>
      </c>
      <c r="B29" s="200" t="s">
        <v>52</v>
      </c>
      <c r="C29" s="201"/>
      <c r="D29" s="202"/>
      <c r="E29" s="91">
        <f t="shared" ref="E29:J29" si="3">E24-E25-E28</f>
        <v>4298250.17</v>
      </c>
      <c r="F29" s="30">
        <f>F24-F25-F28</f>
        <v>2202512</v>
      </c>
      <c r="G29" s="23">
        <f t="shared" si="3"/>
        <v>3760884</v>
      </c>
      <c r="H29" s="23">
        <f t="shared" si="3"/>
        <v>2006687</v>
      </c>
      <c r="I29" s="23">
        <f t="shared" si="3"/>
        <v>724375.92500000075</v>
      </c>
      <c r="J29" s="24">
        <f t="shared" si="3"/>
        <v>266226.57312500104</v>
      </c>
    </row>
    <row r="30" spans="1:10" ht="13.5" customHeight="1">
      <c r="A30" s="35" t="s">
        <v>28</v>
      </c>
      <c r="B30" s="210" t="s">
        <v>29</v>
      </c>
      <c r="C30" s="211"/>
      <c r="D30" s="212"/>
      <c r="E30" s="85">
        <v>4395007.34</v>
      </c>
      <c r="F30" s="26">
        <v>2557512</v>
      </c>
      <c r="G30" s="2">
        <v>2225814</v>
      </c>
      <c r="H30" s="2">
        <v>2200218</v>
      </c>
      <c r="I30" s="2">
        <v>2255226</v>
      </c>
      <c r="J30" s="13">
        <v>2320000</v>
      </c>
    </row>
    <row r="31" spans="1:10" ht="13.5" customHeight="1">
      <c r="A31" s="34" t="s">
        <v>3</v>
      </c>
      <c r="B31" s="4"/>
      <c r="C31" s="238" t="s">
        <v>30</v>
      </c>
      <c r="D31" s="239"/>
      <c r="E31" s="93" t="s">
        <v>69</v>
      </c>
      <c r="F31" s="27">
        <v>0</v>
      </c>
      <c r="G31" s="1">
        <v>0</v>
      </c>
      <c r="H31" s="1">
        <v>0</v>
      </c>
      <c r="I31" s="1">
        <v>0</v>
      </c>
      <c r="J31" s="12">
        <v>0</v>
      </c>
    </row>
    <row r="32" spans="1:10" ht="13.5" customHeight="1">
      <c r="A32" s="35" t="s">
        <v>31</v>
      </c>
      <c r="B32" s="205" t="s">
        <v>32</v>
      </c>
      <c r="C32" s="206"/>
      <c r="D32" s="213"/>
      <c r="E32" s="90">
        <v>2800000</v>
      </c>
      <c r="F32" s="26">
        <v>355000</v>
      </c>
      <c r="G32" s="2">
        <v>0</v>
      </c>
      <c r="H32" s="2">
        <v>193531</v>
      </c>
      <c r="I32" s="2">
        <v>1530850</v>
      </c>
      <c r="J32" s="13">
        <v>2053773</v>
      </c>
    </row>
    <row r="33" spans="1:11" ht="13.5" customHeight="1" thickBot="1">
      <c r="A33" s="37" t="s">
        <v>33</v>
      </c>
      <c r="B33" s="207" t="s">
        <v>51</v>
      </c>
      <c r="C33" s="208"/>
      <c r="D33" s="209"/>
      <c r="E33" s="94">
        <f t="shared" ref="E33:J33" si="4">E29-E30+E32</f>
        <v>2703242.83</v>
      </c>
      <c r="F33" s="104">
        <f>F29-F30+F32</f>
        <v>0</v>
      </c>
      <c r="G33" s="32">
        <f t="shared" si="4"/>
        <v>1535070</v>
      </c>
      <c r="H33" s="32">
        <f t="shared" si="4"/>
        <v>0</v>
      </c>
      <c r="I33" s="190">
        <f t="shared" si="4"/>
        <v>-7.499999925494194E-2</v>
      </c>
      <c r="J33" s="33">
        <f t="shared" si="4"/>
        <v>-0.42687499895691872</v>
      </c>
    </row>
    <row r="34" spans="1:11" ht="13.5" customHeight="1">
      <c r="A34" s="38" t="s">
        <v>34</v>
      </c>
      <c r="B34" s="231" t="s">
        <v>38</v>
      </c>
      <c r="C34" s="232"/>
      <c r="D34" s="233"/>
      <c r="E34" s="171">
        <v>3622000</v>
      </c>
      <c r="F34" s="172">
        <f>E34+F32-F26</f>
        <v>2857400</v>
      </c>
      <c r="G34" s="173">
        <f>F34+G32-G26</f>
        <v>1677800</v>
      </c>
      <c r="H34" s="173">
        <f>G34+H32-H26</f>
        <v>1087731</v>
      </c>
      <c r="I34" s="173">
        <f>H34+I32-I26</f>
        <v>1759981</v>
      </c>
      <c r="J34" s="174">
        <f>I34+J32-J26</f>
        <v>2573954</v>
      </c>
      <c r="K34" s="184"/>
    </row>
    <row r="35" spans="1:11" ht="13.5" customHeight="1">
      <c r="A35" s="34" t="s">
        <v>3</v>
      </c>
      <c r="B35" s="4"/>
      <c r="C35" s="203" t="s">
        <v>39</v>
      </c>
      <c r="D35" s="204"/>
      <c r="E35" s="88">
        <v>700858.2</v>
      </c>
      <c r="F35" s="170">
        <v>848611</v>
      </c>
      <c r="G35" s="170">
        <f>F35-G36</f>
        <v>636441</v>
      </c>
      <c r="H35" s="170">
        <f>G35-H36</f>
        <v>424271</v>
      </c>
      <c r="I35" s="170">
        <f>H35-I36</f>
        <v>212101</v>
      </c>
      <c r="J35" s="170">
        <f>I35-J36</f>
        <v>0</v>
      </c>
      <c r="K35" s="183"/>
    </row>
    <row r="36" spans="1:11" ht="13.5" customHeight="1">
      <c r="A36" s="34" t="s">
        <v>5</v>
      </c>
      <c r="B36" s="4"/>
      <c r="C36" s="203" t="s">
        <v>40</v>
      </c>
      <c r="D36" s="204"/>
      <c r="E36" s="88">
        <v>0</v>
      </c>
      <c r="F36" s="170">
        <v>140178.20000000001</v>
      </c>
      <c r="G36" s="1">
        <v>212170</v>
      </c>
      <c r="H36" s="1">
        <v>212170</v>
      </c>
      <c r="I36" s="1">
        <v>212170</v>
      </c>
      <c r="J36" s="187">
        <v>212101</v>
      </c>
    </row>
    <row r="37" spans="1:11" ht="13.5" customHeight="1">
      <c r="A37" s="35" t="s">
        <v>35</v>
      </c>
      <c r="B37" s="205" t="s">
        <v>41</v>
      </c>
      <c r="C37" s="206"/>
      <c r="D37" s="213"/>
      <c r="E37" s="98" t="s">
        <v>69</v>
      </c>
      <c r="F37" s="26">
        <v>0</v>
      </c>
      <c r="G37" s="2">
        <v>0</v>
      </c>
      <c r="H37" s="2">
        <v>0</v>
      </c>
      <c r="I37" s="2">
        <v>0</v>
      </c>
      <c r="J37" s="13">
        <v>0</v>
      </c>
    </row>
    <row r="38" spans="1:11" ht="13.5" customHeight="1">
      <c r="A38" s="35" t="s">
        <v>36</v>
      </c>
      <c r="B38" s="205" t="s">
        <v>68</v>
      </c>
      <c r="C38" s="206"/>
      <c r="D38" s="206"/>
      <c r="E38" s="109">
        <f>(E25+E17)/E10</f>
        <v>9.6426560239013914E-2</v>
      </c>
      <c r="F38" s="28">
        <f>+(F25+F17)/F10</f>
        <v>9.977963090825212E-2</v>
      </c>
      <c r="G38" s="8">
        <f>+(G25+G17)/G10</f>
        <v>8.041943705875057E-2</v>
      </c>
      <c r="H38" s="8">
        <f>+(H25+H17)/H10</f>
        <v>6.997511736227352E-2</v>
      </c>
      <c r="I38" s="8">
        <f>+(I25+I17)/I10</f>
        <v>7.2260966591828929E-2</v>
      </c>
      <c r="J38" s="14">
        <f>+(J25+J17)/J10</f>
        <v>0.10163197253589222</v>
      </c>
    </row>
    <row r="39" spans="1:11" ht="12" customHeight="1">
      <c r="A39" s="35"/>
      <c r="B39" s="20"/>
      <c r="C39" s="21"/>
      <c r="D39" s="21"/>
      <c r="E39" s="109">
        <f>+(E47+E13)/E10</f>
        <v>0.15356645736800165</v>
      </c>
      <c r="F39" s="109">
        <f>+(F47+F13)/F10</f>
        <v>2.3498893428738066E-2</v>
      </c>
      <c r="G39" s="8">
        <f>+(G47+G13)/G10</f>
        <v>0.26950891464640619</v>
      </c>
      <c r="H39" s="8">
        <f t="shared" ref="H39:I39" si="5">+(H47+H13)/H10</f>
        <v>0.10473879905809787</v>
      </c>
      <c r="I39" s="8">
        <f t="shared" si="5"/>
        <v>0.1258940902840574</v>
      </c>
      <c r="J39" s="14">
        <f>+(J47+J13)/J10</f>
        <v>0.11784759109806281</v>
      </c>
    </row>
    <row r="40" spans="1:11" ht="25.5" customHeight="1">
      <c r="A40" s="35" t="s">
        <v>3</v>
      </c>
      <c r="B40" s="205" t="s">
        <v>55</v>
      </c>
      <c r="C40" s="206"/>
      <c r="D40" s="206"/>
      <c r="E40" s="15" t="s">
        <v>69</v>
      </c>
      <c r="F40" s="102" t="s">
        <v>69</v>
      </c>
      <c r="G40" s="103" t="s">
        <v>69</v>
      </c>
      <c r="H40" s="8">
        <f>+(E39+F39+G39)/3</f>
        <v>0.14885808848104864</v>
      </c>
      <c r="I40" s="8">
        <f>+(F39+G39+H39)/3</f>
        <v>0.13258220237774737</v>
      </c>
      <c r="J40" s="14">
        <f>+(G39+H39+I39)/3</f>
        <v>0.16671393466285381</v>
      </c>
    </row>
    <row r="41" spans="1:11" ht="25.5" customHeight="1" thickBot="1">
      <c r="A41" s="111" t="s">
        <v>37</v>
      </c>
      <c r="B41" s="229" t="s">
        <v>42</v>
      </c>
      <c r="C41" s="230"/>
      <c r="D41" s="230"/>
      <c r="E41" s="112" t="str">
        <f t="shared" ref="E41:J41" si="6">IF(E38&lt;=E40,"Zgodny z art. 243","Niezgodny z art. 243")</f>
        <v>Zgodny z art. 243</v>
      </c>
      <c r="F41" s="113" t="str">
        <f>IF(F38&lt;=F40,"Zgodny z art. 243","Niezgodny z art. 243")</f>
        <v>Zgodny z art. 243</v>
      </c>
      <c r="G41" s="114" t="str">
        <f t="shared" si="6"/>
        <v>Zgodny z art. 243</v>
      </c>
      <c r="H41" s="114" t="str">
        <f t="shared" si="6"/>
        <v>Zgodny z art. 243</v>
      </c>
      <c r="I41" s="114" t="str">
        <f t="shared" si="6"/>
        <v>Zgodny z art. 243</v>
      </c>
      <c r="J41" s="112" t="str">
        <f t="shared" si="6"/>
        <v>Zgodny z art. 243</v>
      </c>
    </row>
    <row r="42" spans="1:11" ht="55.5" hidden="1" customHeight="1">
      <c r="A42" s="115"/>
      <c r="B42" s="116"/>
      <c r="C42" s="117"/>
      <c r="D42" s="117"/>
      <c r="E42" s="118"/>
      <c r="F42" s="119"/>
      <c r="G42" s="120"/>
      <c r="H42" s="120"/>
      <c r="I42" s="120"/>
      <c r="J42" s="118"/>
    </row>
    <row r="43" spans="1:11">
      <c r="A43" s="38" t="s">
        <v>43</v>
      </c>
      <c r="B43" s="231" t="s">
        <v>134</v>
      </c>
      <c r="C43" s="232"/>
      <c r="D43" s="232"/>
      <c r="E43" s="127">
        <v>0.105</v>
      </c>
      <c r="F43" s="128">
        <f>+(F25+F17-F18-F36)/F10</f>
        <v>8.8358000124826391E-2</v>
      </c>
      <c r="G43" s="129">
        <f>+(G25+G17-G18-G36)/G10</f>
        <v>6.6654842059754832E-2</v>
      </c>
      <c r="H43" s="129">
        <f>+(H25+H17-H18-H36)/H10</f>
        <v>5.227106220993203E-2</v>
      </c>
      <c r="I43" s="130"/>
      <c r="J43" s="131"/>
    </row>
    <row r="44" spans="1:11" ht="12.75" thickBot="1">
      <c r="A44" s="39" t="s">
        <v>44</v>
      </c>
      <c r="B44" s="234" t="s">
        <v>56</v>
      </c>
      <c r="C44" s="235"/>
      <c r="D44" s="235"/>
      <c r="E44" s="110">
        <f t="shared" ref="E44:J44" si="7">+(E34-E35)/E10</f>
        <v>0.22436608652737458</v>
      </c>
      <c r="F44" s="29">
        <f t="shared" si="7"/>
        <v>0.16367485300715079</v>
      </c>
      <c r="G44" s="16">
        <f t="shared" si="7"/>
        <v>6.7558490284013742E-2</v>
      </c>
      <c r="H44" s="16">
        <f t="shared" si="7"/>
        <v>5.5360948444042435E-2</v>
      </c>
      <c r="I44" s="16">
        <f t="shared" si="7"/>
        <v>0.12310291103693612</v>
      </c>
      <c r="J44" s="79">
        <f t="shared" si="7"/>
        <v>0.20141362968636425</v>
      </c>
    </row>
    <row r="45" spans="1:11">
      <c r="A45" s="50" t="s">
        <v>45</v>
      </c>
      <c r="B45" s="240" t="s">
        <v>84</v>
      </c>
      <c r="C45" s="241"/>
      <c r="D45" s="242"/>
      <c r="E45" s="97">
        <f>E11</f>
        <v>11983480.07</v>
      </c>
      <c r="F45" s="51">
        <f>+F11</f>
        <v>11656791</v>
      </c>
      <c r="G45" s="52">
        <f>+G11</f>
        <v>11691960</v>
      </c>
      <c r="H45" s="52">
        <f>+H11</f>
        <v>11984260</v>
      </c>
      <c r="I45" s="52">
        <f>+I11</f>
        <v>12283870</v>
      </c>
      <c r="J45" s="53">
        <f>+J11</f>
        <v>12590963</v>
      </c>
    </row>
    <row r="46" spans="1:11" ht="13.5" customHeight="1">
      <c r="A46" s="54" t="s">
        <v>46</v>
      </c>
      <c r="B46" s="198" t="s">
        <v>85</v>
      </c>
      <c r="C46" s="198"/>
      <c r="D46" s="199"/>
      <c r="E46" s="88">
        <f>E14+E27</f>
        <v>9984645.4199999999</v>
      </c>
      <c r="F46" s="27">
        <f>+F14+F27</f>
        <v>11654288</v>
      </c>
      <c r="G46" s="1">
        <f>+G14+G27</f>
        <v>10473700</v>
      </c>
      <c r="H46" s="1">
        <f>+H14+H27</f>
        <v>10729043</v>
      </c>
      <c r="I46" s="1">
        <f>+I14+I27</f>
        <v>10990894.074999999</v>
      </c>
      <c r="J46" s="12">
        <f>+J14+J27</f>
        <v>11273416.426874999</v>
      </c>
    </row>
    <row r="47" spans="1:11">
      <c r="A47" s="40" t="s">
        <v>47</v>
      </c>
      <c r="B47" s="236" t="s">
        <v>57</v>
      </c>
      <c r="C47" s="236"/>
      <c r="D47" s="237"/>
      <c r="E47" s="91">
        <f>E45-E46</f>
        <v>1998834.6500000004</v>
      </c>
      <c r="F47" s="30">
        <f>+F45-F46</f>
        <v>2503</v>
      </c>
      <c r="G47" s="23">
        <f>+G45-G46</f>
        <v>1218260</v>
      </c>
      <c r="H47" s="23">
        <f>+H45-H46</f>
        <v>1255217</v>
      </c>
      <c r="I47" s="23">
        <f>+I45-I46</f>
        <v>1292975.9250000007</v>
      </c>
      <c r="J47" s="24">
        <f>+J45-J46</f>
        <v>1317546.573125001</v>
      </c>
    </row>
    <row r="48" spans="1:11" ht="40.5" customHeight="1">
      <c r="A48" s="54" t="s">
        <v>59</v>
      </c>
      <c r="B48" s="196" t="s">
        <v>58</v>
      </c>
      <c r="C48" s="196"/>
      <c r="D48" s="197"/>
      <c r="E48" s="82">
        <v>0</v>
      </c>
      <c r="F48" s="27">
        <f>+IF(F47&lt;0,IF(-F47&gt;F21,"brak środków",-F47),0)</f>
        <v>0</v>
      </c>
      <c r="G48" s="1">
        <f>+IF(G47&lt;0,IF(-G47&gt;G21,"brak środków",-G47),0)</f>
        <v>0</v>
      </c>
      <c r="H48" s="1">
        <f>+IF(H47&lt;0,IF(-H47&gt;H21,"brak środków",-H47),0)</f>
        <v>0</v>
      </c>
      <c r="I48" s="1">
        <f>+IF(I47&lt;0,IF(-I47&gt;I21,"brak środków",-I47),0)</f>
        <v>0</v>
      </c>
      <c r="J48" s="12">
        <f>+IF(J47&lt;0,IF(-J47&gt;J21,"brak środków",-J47),0)</f>
        <v>0</v>
      </c>
    </row>
    <row r="49" spans="1:10">
      <c r="A49" s="54" t="s">
        <v>48</v>
      </c>
      <c r="B49" s="198" t="s">
        <v>86</v>
      </c>
      <c r="C49" s="198"/>
      <c r="D49" s="199"/>
      <c r="E49" s="88">
        <f>E12</f>
        <v>1036053.52</v>
      </c>
      <c r="F49" s="27">
        <f>+F12</f>
        <v>616255</v>
      </c>
      <c r="G49" s="1">
        <f>+G12</f>
        <v>3722224</v>
      </c>
      <c r="H49" s="1">
        <f>+H12</f>
        <v>0</v>
      </c>
      <c r="I49" s="1">
        <f>+I12</f>
        <v>290000</v>
      </c>
      <c r="J49" s="12">
        <f>+J12</f>
        <v>188480</v>
      </c>
    </row>
    <row r="50" spans="1:10" ht="13.5" customHeight="1">
      <c r="A50" s="54" t="s">
        <v>49</v>
      </c>
      <c r="B50" s="198" t="s">
        <v>87</v>
      </c>
      <c r="C50" s="198"/>
      <c r="D50" s="199"/>
      <c r="E50" s="88">
        <f>E30</f>
        <v>4395007.34</v>
      </c>
      <c r="F50" s="26">
        <f>+F30</f>
        <v>2557512</v>
      </c>
      <c r="G50" s="1">
        <f>+G30</f>
        <v>2225814</v>
      </c>
      <c r="H50" s="1">
        <f>+H30</f>
        <v>2200218</v>
      </c>
      <c r="I50" s="1">
        <f>+I30</f>
        <v>2255226</v>
      </c>
      <c r="J50" s="12">
        <f>+J30</f>
        <v>2320000</v>
      </c>
    </row>
    <row r="51" spans="1:10">
      <c r="A51" s="40" t="s">
        <v>60</v>
      </c>
      <c r="B51" s="236" t="s">
        <v>66</v>
      </c>
      <c r="C51" s="236"/>
      <c r="D51" s="237"/>
      <c r="E51" s="95">
        <f>E12-E30</f>
        <v>-3358953.82</v>
      </c>
      <c r="F51" s="30">
        <f>+F49-F50</f>
        <v>-1941257</v>
      </c>
      <c r="G51" s="23">
        <f>+G49-G50</f>
        <v>1496410</v>
      </c>
      <c r="H51" s="23">
        <f>+H49-H50</f>
        <v>-2200218</v>
      </c>
      <c r="I51" s="23">
        <f>+I49-I50</f>
        <v>-1965226</v>
      </c>
      <c r="J51" s="24">
        <f>+J49-J50</f>
        <v>-2131520</v>
      </c>
    </row>
    <row r="52" spans="1:10">
      <c r="A52" s="54" t="s">
        <v>61</v>
      </c>
      <c r="B52" s="57" t="s">
        <v>88</v>
      </c>
      <c r="C52" s="55"/>
      <c r="D52" s="56"/>
      <c r="E52" s="96">
        <f>E10</f>
        <v>13019533.59</v>
      </c>
      <c r="F52" s="27">
        <f>+F10</f>
        <v>12273046</v>
      </c>
      <c r="G52" s="1">
        <f>+G10</f>
        <v>15414184</v>
      </c>
      <c r="H52" s="1">
        <f>+H10</f>
        <v>11984260</v>
      </c>
      <c r="I52" s="1">
        <f>+I10</f>
        <v>12573870</v>
      </c>
      <c r="J52" s="12">
        <f>+J10</f>
        <v>12779443</v>
      </c>
    </row>
    <row r="53" spans="1:10" ht="13.5" customHeight="1">
      <c r="A53" s="54" t="s">
        <v>62</v>
      </c>
      <c r="B53" s="198" t="s">
        <v>89</v>
      </c>
      <c r="C53" s="198"/>
      <c r="D53" s="199"/>
      <c r="E53" s="86">
        <f>E30+E46</f>
        <v>14379652.76</v>
      </c>
      <c r="F53" s="27">
        <f>+F50+F46</f>
        <v>14211800</v>
      </c>
      <c r="G53" s="1">
        <f>+G50+G46</f>
        <v>12699514</v>
      </c>
      <c r="H53" s="1">
        <f>+H50+H46</f>
        <v>12929261</v>
      </c>
      <c r="I53" s="1">
        <f>+I50+I46</f>
        <v>13246120.074999999</v>
      </c>
      <c r="J53" s="12">
        <f>+J50+J46</f>
        <v>13593416.426874999</v>
      </c>
    </row>
    <row r="54" spans="1:10" ht="13.5" customHeight="1">
      <c r="A54" s="40" t="s">
        <v>63</v>
      </c>
      <c r="B54" s="227" t="s">
        <v>67</v>
      </c>
      <c r="C54" s="227"/>
      <c r="D54" s="228"/>
      <c r="E54" s="95">
        <f>E10-E53</f>
        <v>-1360119.17</v>
      </c>
      <c r="F54" s="30">
        <f>+F52-F53</f>
        <v>-1938754</v>
      </c>
      <c r="G54" s="23">
        <f>+G52-G53</f>
        <v>2714670</v>
      </c>
      <c r="H54" s="23">
        <f>+H52-H53</f>
        <v>-945001</v>
      </c>
      <c r="I54" s="23">
        <f>+I52-I53</f>
        <v>-672250.07499999925</v>
      </c>
      <c r="J54" s="24">
        <f>+J52-J53</f>
        <v>-813973.42687499896</v>
      </c>
    </row>
    <row r="55" spans="1:10" ht="13.5" customHeight="1">
      <c r="A55" s="54" t="s">
        <v>64</v>
      </c>
      <c r="B55" s="198" t="s">
        <v>90</v>
      </c>
      <c r="C55" s="198"/>
      <c r="D55" s="199"/>
      <c r="E55" s="88">
        <f>E21+E23+E32</f>
        <v>5245062</v>
      </c>
      <c r="F55" s="27">
        <f>+F21+F23+F32</f>
        <v>3058354</v>
      </c>
      <c r="G55" s="1">
        <v>0</v>
      </c>
      <c r="H55" s="1">
        <f>+H21+H23+H32</f>
        <v>1728601</v>
      </c>
      <c r="I55" s="1">
        <f>+I21+I23+I32</f>
        <v>1530850</v>
      </c>
      <c r="J55" s="12">
        <f>+J21+J23+J32</f>
        <v>2053773</v>
      </c>
    </row>
    <row r="56" spans="1:10" ht="13.5" customHeight="1" thickBot="1">
      <c r="A56" s="58" t="s">
        <v>65</v>
      </c>
      <c r="B56" s="249" t="s">
        <v>91</v>
      </c>
      <c r="C56" s="249"/>
      <c r="D56" s="250"/>
      <c r="E56" s="99">
        <f t="shared" ref="E56:J56" si="8">E26+E28</f>
        <v>1181700</v>
      </c>
      <c r="F56" s="59">
        <f t="shared" si="8"/>
        <v>1119600</v>
      </c>
      <c r="G56" s="60">
        <f t="shared" si="8"/>
        <v>1179600</v>
      </c>
      <c r="H56" s="60">
        <f t="shared" si="8"/>
        <v>783600</v>
      </c>
      <c r="I56" s="60">
        <f t="shared" si="8"/>
        <v>858600</v>
      </c>
      <c r="J56" s="61">
        <f t="shared" si="8"/>
        <v>1239800</v>
      </c>
    </row>
    <row r="57" spans="1:10" ht="12.75">
      <c r="A57" s="41" t="s">
        <v>80</v>
      </c>
      <c r="B57" s="248" t="s">
        <v>93</v>
      </c>
      <c r="C57" s="248"/>
      <c r="D57" s="248"/>
      <c r="E57" s="126">
        <f>E58+E59+E60+E61+E62+E63</f>
        <v>1360119.17</v>
      </c>
      <c r="F57" s="175">
        <f>F59+F60</f>
        <v>1938754</v>
      </c>
      <c r="G57" s="188">
        <f>G54</f>
        <v>2714670</v>
      </c>
      <c r="H57" s="189">
        <f>H58</f>
        <v>945001</v>
      </c>
      <c r="I57" s="182">
        <v>672250</v>
      </c>
      <c r="J57" s="176">
        <v>813973</v>
      </c>
    </row>
    <row r="58" spans="1:10" ht="14.25" customHeight="1">
      <c r="A58" s="42" t="s">
        <v>3</v>
      </c>
      <c r="B58" s="245" t="s">
        <v>71</v>
      </c>
      <c r="C58" s="245"/>
      <c r="D58" s="245"/>
      <c r="E58" s="100">
        <v>0</v>
      </c>
      <c r="F58" s="26">
        <v>0</v>
      </c>
      <c r="G58" s="2">
        <v>0</v>
      </c>
      <c r="H58" s="2">
        <v>945001</v>
      </c>
      <c r="I58" s="2">
        <v>672250</v>
      </c>
      <c r="J58" s="13">
        <v>0</v>
      </c>
    </row>
    <row r="59" spans="1:10" ht="14.25" customHeight="1">
      <c r="A59" s="42" t="s">
        <v>5</v>
      </c>
      <c r="B59" s="245" t="s">
        <v>72</v>
      </c>
      <c r="C59" s="245"/>
      <c r="D59" s="245"/>
      <c r="E59" s="100">
        <v>0</v>
      </c>
      <c r="F59" s="26">
        <v>1583754</v>
      </c>
      <c r="G59" s="2">
        <v>0</v>
      </c>
      <c r="H59" s="2">
        <v>0</v>
      </c>
      <c r="I59" s="2">
        <v>0</v>
      </c>
      <c r="J59" s="13">
        <v>0</v>
      </c>
    </row>
    <row r="60" spans="1:10" ht="14.25" customHeight="1">
      <c r="A60" s="42" t="s">
        <v>11</v>
      </c>
      <c r="B60" s="245" t="s">
        <v>73</v>
      </c>
      <c r="C60" s="245"/>
      <c r="D60" s="245"/>
      <c r="E60" s="125">
        <v>1360119.17</v>
      </c>
      <c r="F60" s="26">
        <v>355000</v>
      </c>
      <c r="G60" s="2">
        <v>0</v>
      </c>
      <c r="H60" s="2">
        <v>0</v>
      </c>
      <c r="I60" s="2">
        <v>0</v>
      </c>
      <c r="J60" s="13">
        <v>813973</v>
      </c>
    </row>
    <row r="61" spans="1:10" ht="14.25" customHeight="1">
      <c r="A61" s="42" t="s">
        <v>14</v>
      </c>
      <c r="B61" s="245" t="s">
        <v>74</v>
      </c>
      <c r="C61" s="245"/>
      <c r="D61" s="245"/>
      <c r="E61" s="100">
        <v>0</v>
      </c>
      <c r="F61" s="26">
        <v>0</v>
      </c>
      <c r="G61" s="2">
        <v>0</v>
      </c>
      <c r="H61" s="2">
        <v>0</v>
      </c>
      <c r="I61" s="2">
        <v>0</v>
      </c>
      <c r="J61" s="13">
        <v>0</v>
      </c>
    </row>
    <row r="62" spans="1:10" ht="14.25" customHeight="1">
      <c r="A62" s="42" t="s">
        <v>50</v>
      </c>
      <c r="B62" s="245" t="s">
        <v>75</v>
      </c>
      <c r="C62" s="245"/>
      <c r="D62" s="245"/>
      <c r="E62" s="100">
        <v>0</v>
      </c>
      <c r="F62" s="26">
        <v>0</v>
      </c>
      <c r="G62" s="2">
        <v>0</v>
      </c>
      <c r="H62" s="2">
        <v>0</v>
      </c>
      <c r="I62" s="2">
        <v>0</v>
      </c>
      <c r="J62" s="13">
        <v>0</v>
      </c>
    </row>
    <row r="63" spans="1:10" ht="14.25" customHeight="1" thickBot="1">
      <c r="A63" s="43" t="s">
        <v>76</v>
      </c>
      <c r="B63" s="246" t="s">
        <v>77</v>
      </c>
      <c r="C63" s="246"/>
      <c r="D63" s="246"/>
      <c r="E63" s="101">
        <v>0</v>
      </c>
      <c r="F63" s="80">
        <v>0</v>
      </c>
      <c r="G63" s="18">
        <v>2714670</v>
      </c>
      <c r="H63" s="18">
        <v>0</v>
      </c>
      <c r="I63" s="18">
        <v>0</v>
      </c>
      <c r="J63" s="19">
        <v>0</v>
      </c>
    </row>
    <row r="64" spans="1:10">
      <c r="A64" s="49" t="s">
        <v>81</v>
      </c>
      <c r="B64" s="247" t="s">
        <v>78</v>
      </c>
      <c r="C64" s="247"/>
      <c r="D64" s="247"/>
      <c r="E64" s="83">
        <v>0</v>
      </c>
      <c r="F64" s="81">
        <v>0</v>
      </c>
      <c r="G64" s="10">
        <f>G63</f>
        <v>2714670</v>
      </c>
      <c r="H64" s="10">
        <f>H63</f>
        <v>0</v>
      </c>
      <c r="I64" s="10">
        <v>0</v>
      </c>
      <c r="J64" s="17">
        <v>0</v>
      </c>
    </row>
    <row r="65" spans="1:10" ht="23.25" customHeight="1" thickBot="1">
      <c r="A65" s="44"/>
      <c r="B65" s="243" t="s">
        <v>79</v>
      </c>
      <c r="C65" s="243"/>
      <c r="D65" s="243"/>
      <c r="E65" s="84"/>
      <c r="F65" s="80"/>
      <c r="G65" s="121" t="s">
        <v>128</v>
      </c>
      <c r="H65" s="121">
        <v>0</v>
      </c>
      <c r="I65" s="121"/>
      <c r="J65" s="122"/>
    </row>
    <row r="67" spans="1:10">
      <c r="B67" s="244"/>
      <c r="C67" s="244"/>
      <c r="D67" s="244"/>
      <c r="E67" s="76"/>
      <c r="F67" s="9" t="str">
        <f>IF(+ROUND((E34+F32-F26-F34),4)=0,"OK.",+(E34+F32-F26-F34))</f>
        <v>OK.</v>
      </c>
      <c r="G67" s="9" t="str">
        <f>IF(+ROUND((F34+G32-G26-G34),4)=0,"OK.",+(F34+G32-G26-G34))</f>
        <v>OK.</v>
      </c>
      <c r="H67" s="9" t="str">
        <f>IF(+ROUND((G34+H32-H26-H34),4)=0,"OK.",+(G34+H32-H26-H34))</f>
        <v>OK.</v>
      </c>
      <c r="I67" s="9" t="str">
        <f>IF(+ROUND((H34+I32-I26-I34),4)=0,"OK.",+(H34+I32-I26-I34))</f>
        <v>OK.</v>
      </c>
      <c r="J67" s="9" t="str">
        <f>IF(+ROUND((I34+J32-J26-J34),4)=0,"OK.",+(I34+J32-J26-J34))</f>
        <v>OK.</v>
      </c>
    </row>
  </sheetData>
  <mergeCells count="56">
    <mergeCell ref="C22:D22"/>
    <mergeCell ref="B45:D45"/>
    <mergeCell ref="B65:D65"/>
    <mergeCell ref="B67:D67"/>
    <mergeCell ref="B61:D61"/>
    <mergeCell ref="B62:D62"/>
    <mergeCell ref="B63:D63"/>
    <mergeCell ref="B59:D59"/>
    <mergeCell ref="B60:D60"/>
    <mergeCell ref="B64:D64"/>
    <mergeCell ref="C31:D31"/>
    <mergeCell ref="B57:D57"/>
    <mergeCell ref="B58:D58"/>
    <mergeCell ref="B37:D37"/>
    <mergeCell ref="B55:D55"/>
    <mergeCell ref="B56:D56"/>
    <mergeCell ref="B54:D54"/>
    <mergeCell ref="B40:D40"/>
    <mergeCell ref="B41:D41"/>
    <mergeCell ref="B32:D32"/>
    <mergeCell ref="C27:D27"/>
    <mergeCell ref="B28:D28"/>
    <mergeCell ref="B34:D34"/>
    <mergeCell ref="B43:D43"/>
    <mergeCell ref="B44:D44"/>
    <mergeCell ref="C36:D36"/>
    <mergeCell ref="B46:D46"/>
    <mergeCell ref="B53:D53"/>
    <mergeCell ref="B51:D51"/>
    <mergeCell ref="B47:D47"/>
    <mergeCell ref="A3:D3"/>
    <mergeCell ref="A8:D8"/>
    <mergeCell ref="B9:D9"/>
    <mergeCell ref="C16:D16"/>
    <mergeCell ref="C17:D17"/>
    <mergeCell ref="B10:D10"/>
    <mergeCell ref="C11:D11"/>
    <mergeCell ref="C12:D12"/>
    <mergeCell ref="B14:D14"/>
    <mergeCell ref="C15:D15"/>
    <mergeCell ref="G8:J8"/>
    <mergeCell ref="B48:D48"/>
    <mergeCell ref="B49:D49"/>
    <mergeCell ref="B50:D50"/>
    <mergeCell ref="B20:D20"/>
    <mergeCell ref="C35:D35"/>
    <mergeCell ref="B38:D38"/>
    <mergeCell ref="B33:D33"/>
    <mergeCell ref="B21:D21"/>
    <mergeCell ref="B23:D23"/>
    <mergeCell ref="B24:D24"/>
    <mergeCell ref="B25:D25"/>
    <mergeCell ref="B29:D29"/>
    <mergeCell ref="B30:D30"/>
    <mergeCell ref="C26:D26"/>
    <mergeCell ref="C19:D19"/>
  </mergeCells>
  <phoneticPr fontId="0" type="noConversion"/>
  <pageMargins left="0.70866141732283472" right="0.31496062992125984" top="0.35433070866141736" bottom="0.39370078740157483" header="0.31496062992125984" footer="0.31496062992125984"/>
  <pageSetup paperSize="9" scale="90" orientation="landscape" horizontalDpi="4294967293" r:id="rId1"/>
  <headerFooter differentOddEven="1" scaleWithDoc="0">
    <oddHeader xml:space="preserve">&amp;R&amp;9Załącznik Nr 1
do Uchwały N VI/ 29 /2011.
z dnia 18 marca 2011r.&amp;11
&amp;9Rady Gminy Brzeziny
&amp;11 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77"/>
  <sheetViews>
    <sheetView view="pageLayout" topLeftCell="A21" workbookViewId="0">
      <selection activeCell="Q5" sqref="Q5"/>
    </sheetView>
  </sheetViews>
  <sheetFormatPr defaultRowHeight="14.25" outlineLevelRow="2"/>
  <cols>
    <col min="1" max="1" width="2" customWidth="1"/>
    <col min="2" max="2" width="42.125" customWidth="1"/>
    <col min="3" max="3" width="10.375" customWidth="1"/>
    <col min="4" max="4" width="7.5" customWidth="1"/>
    <col min="5" max="5" width="7.875" customWidth="1"/>
    <col min="6" max="6" width="4.125" customWidth="1"/>
    <col min="7" max="7" width="7.125" customWidth="1"/>
    <col min="8" max="8" width="12.125" customWidth="1"/>
    <col min="9" max="9" width="12" customWidth="1"/>
    <col min="10" max="10" width="15.25" customWidth="1"/>
    <col min="11" max="11" width="16" customWidth="1"/>
    <col min="12" max="12" width="16.375" customWidth="1"/>
    <col min="13" max="13" width="0.25" customWidth="1"/>
    <col min="14" max="14" width="11.125" hidden="1" customWidth="1"/>
    <col min="15" max="15" width="10.375" customWidth="1"/>
  </cols>
  <sheetData>
    <row r="1" spans="1:17" s="64" customFormat="1" ht="16.5">
      <c r="B1" s="133" t="s">
        <v>142</v>
      </c>
      <c r="C1" s="73"/>
      <c r="D1" s="72"/>
      <c r="J1" s="65"/>
    </row>
    <row r="2" spans="1:17" s="64" customFormat="1" ht="18" customHeight="1"/>
    <row r="3" spans="1:17" s="64" customFormat="1" ht="101.25" customHeight="1">
      <c r="A3" s="251" t="s">
        <v>94</v>
      </c>
      <c r="B3" s="251" t="s">
        <v>95</v>
      </c>
      <c r="C3" s="251" t="s">
        <v>96</v>
      </c>
      <c r="D3" s="251" t="s">
        <v>97</v>
      </c>
      <c r="E3" s="251"/>
      <c r="F3" s="251" t="s">
        <v>98</v>
      </c>
      <c r="G3" s="251"/>
      <c r="H3" s="251" t="s">
        <v>99</v>
      </c>
      <c r="I3" s="251" t="s">
        <v>100</v>
      </c>
      <c r="J3" s="252" t="s">
        <v>101</v>
      </c>
      <c r="K3" s="253"/>
      <c r="L3" s="253"/>
      <c r="M3" s="253"/>
      <c r="N3" s="254"/>
      <c r="O3" s="251" t="s">
        <v>102</v>
      </c>
    </row>
    <row r="4" spans="1:17" s="64" customFormat="1" ht="12">
      <c r="A4" s="251"/>
      <c r="B4" s="251"/>
      <c r="C4" s="251"/>
      <c r="D4" s="66" t="s">
        <v>103</v>
      </c>
      <c r="E4" s="66" t="s">
        <v>104</v>
      </c>
      <c r="F4" s="66" t="s">
        <v>105</v>
      </c>
      <c r="G4" s="66" t="s">
        <v>106</v>
      </c>
      <c r="H4" s="251"/>
      <c r="I4" s="251"/>
      <c r="J4" s="67">
        <v>2011</v>
      </c>
      <c r="K4" s="66">
        <v>2012</v>
      </c>
      <c r="L4" s="66">
        <v>2013</v>
      </c>
      <c r="M4" s="66">
        <v>2014</v>
      </c>
      <c r="N4" s="66">
        <v>2015</v>
      </c>
      <c r="O4" s="251"/>
    </row>
    <row r="5" spans="1:17" s="64" customFormat="1" ht="12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9</v>
      </c>
      <c r="I5" s="68">
        <v>10</v>
      </c>
      <c r="J5" s="68">
        <v>11</v>
      </c>
      <c r="K5" s="68">
        <v>12</v>
      </c>
      <c r="L5" s="68">
        <v>13</v>
      </c>
      <c r="M5" s="68">
        <v>14</v>
      </c>
      <c r="N5" s="68"/>
      <c r="O5" s="68">
        <v>16</v>
      </c>
    </row>
    <row r="6" spans="1:17" s="69" customFormat="1" ht="18">
      <c r="A6" s="134"/>
      <c r="B6" s="255" t="s">
        <v>107</v>
      </c>
      <c r="C6" s="256"/>
      <c r="D6" s="256"/>
      <c r="E6" s="256"/>
      <c r="F6" s="256"/>
      <c r="G6" s="256"/>
      <c r="H6" s="135">
        <f t="shared" ref="H6:O6" si="0">H7+H8</f>
        <v>632295.64</v>
      </c>
      <c r="I6" s="135">
        <f t="shared" si="0"/>
        <v>80897.56</v>
      </c>
      <c r="J6" s="135">
        <f t="shared" si="0"/>
        <v>211060.8</v>
      </c>
      <c r="K6" s="135">
        <f t="shared" si="0"/>
        <v>211060.8</v>
      </c>
      <c r="L6" s="135">
        <f t="shared" si="0"/>
        <v>130163.24</v>
      </c>
      <c r="M6" s="135"/>
      <c r="N6" s="135"/>
      <c r="O6" s="135">
        <f t="shared" si="0"/>
        <v>551398.08000000007</v>
      </c>
    </row>
    <row r="7" spans="1:17" s="70" customFormat="1" ht="15.75">
      <c r="A7" s="132"/>
      <c r="B7" s="257" t="s">
        <v>108</v>
      </c>
      <c r="C7" s="257"/>
      <c r="D7" s="257"/>
      <c r="E7" s="257"/>
      <c r="F7" s="257"/>
      <c r="G7" s="257"/>
      <c r="H7" s="136">
        <f>H61</f>
        <v>632295.64</v>
      </c>
      <c r="I7" s="136">
        <f t="shared" ref="I7:O7" si="1">I61</f>
        <v>80897.56</v>
      </c>
      <c r="J7" s="136">
        <f t="shared" si="1"/>
        <v>211060.8</v>
      </c>
      <c r="K7" s="136">
        <f t="shared" si="1"/>
        <v>211060.8</v>
      </c>
      <c r="L7" s="136">
        <f t="shared" si="1"/>
        <v>130163.24</v>
      </c>
      <c r="M7" s="136"/>
      <c r="N7" s="136"/>
      <c r="O7" s="136">
        <f t="shared" si="1"/>
        <v>551398.08000000007</v>
      </c>
    </row>
    <row r="8" spans="1:17" s="70" customFormat="1" ht="15.75">
      <c r="A8" s="132"/>
      <c r="B8" s="257" t="s">
        <v>109</v>
      </c>
      <c r="C8" s="257"/>
      <c r="D8" s="257"/>
      <c r="E8" s="257"/>
      <c r="F8" s="257"/>
      <c r="G8" s="257"/>
      <c r="H8" s="136">
        <f t="shared" ref="H8:O8" si="2">H21</f>
        <v>0</v>
      </c>
      <c r="I8" s="136">
        <f t="shared" si="2"/>
        <v>0</v>
      </c>
      <c r="J8" s="136">
        <f t="shared" si="2"/>
        <v>0</v>
      </c>
      <c r="K8" s="136">
        <f t="shared" si="2"/>
        <v>0</v>
      </c>
      <c r="L8" s="136">
        <f t="shared" si="2"/>
        <v>0</v>
      </c>
      <c r="M8" s="136"/>
      <c r="N8" s="136"/>
      <c r="O8" s="136">
        <f t="shared" si="2"/>
        <v>0</v>
      </c>
    </row>
    <row r="9" spans="1:17" s="70" customFormat="1" ht="15.75">
      <c r="A9" s="132"/>
      <c r="B9" s="258" t="s">
        <v>110</v>
      </c>
      <c r="C9" s="258"/>
      <c r="D9" s="258"/>
      <c r="E9" s="258"/>
      <c r="F9" s="258"/>
      <c r="G9" s="258"/>
      <c r="H9" s="137">
        <f t="shared" ref="H9:O9" si="3">H10+H11</f>
        <v>0</v>
      </c>
      <c r="I9" s="137">
        <f t="shared" si="3"/>
        <v>0</v>
      </c>
      <c r="J9" s="137">
        <f t="shared" si="3"/>
        <v>0</v>
      </c>
      <c r="K9" s="137">
        <f t="shared" si="3"/>
        <v>0</v>
      </c>
      <c r="L9" s="137">
        <f t="shared" si="3"/>
        <v>0</v>
      </c>
      <c r="M9" s="138"/>
      <c r="N9" s="138"/>
      <c r="O9" s="137">
        <f t="shared" si="3"/>
        <v>0</v>
      </c>
    </row>
    <row r="10" spans="1:17" s="70" customFormat="1" ht="15.75">
      <c r="A10" s="132"/>
      <c r="B10" s="257" t="s">
        <v>108</v>
      </c>
      <c r="C10" s="257"/>
      <c r="D10" s="257"/>
      <c r="E10" s="257"/>
      <c r="F10" s="257"/>
      <c r="G10" s="257"/>
      <c r="H10" s="139">
        <v>0</v>
      </c>
      <c r="I10" s="139"/>
      <c r="J10" s="139"/>
      <c r="K10" s="139"/>
      <c r="L10" s="139"/>
      <c r="M10" s="139"/>
      <c r="N10" s="139"/>
      <c r="O10" s="139"/>
    </row>
    <row r="11" spans="1:17" s="70" customFormat="1" ht="17.25" customHeight="1">
      <c r="A11" s="132"/>
      <c r="B11" s="259" t="s">
        <v>109</v>
      </c>
      <c r="C11" s="260"/>
      <c r="D11" s="260"/>
      <c r="E11" s="260"/>
      <c r="F11" s="260"/>
      <c r="G11" s="261"/>
      <c r="H11" s="140">
        <f>H21</f>
        <v>0</v>
      </c>
      <c r="I11" s="140">
        <f t="shared" ref="I11:O11" si="4">I21</f>
        <v>0</v>
      </c>
      <c r="J11" s="140">
        <f t="shared" si="4"/>
        <v>0</v>
      </c>
      <c r="K11" s="140">
        <f t="shared" si="4"/>
        <v>0</v>
      </c>
      <c r="L11" s="140">
        <f t="shared" si="4"/>
        <v>0</v>
      </c>
      <c r="M11" s="140"/>
      <c r="N11" s="140"/>
      <c r="O11" s="140">
        <f t="shared" si="4"/>
        <v>0</v>
      </c>
      <c r="P11" s="123"/>
      <c r="Q11" s="123"/>
    </row>
    <row r="12" spans="1:17" s="71" customFormat="1" ht="35.25" customHeight="1">
      <c r="A12" s="141"/>
      <c r="B12" s="262" t="s">
        <v>111</v>
      </c>
      <c r="C12" s="263"/>
      <c r="D12" s="263"/>
      <c r="E12" s="263"/>
      <c r="F12" s="263"/>
      <c r="G12" s="264"/>
      <c r="H12" s="142">
        <f>H21</f>
        <v>0</v>
      </c>
      <c r="I12" s="142">
        <f t="shared" ref="I12:O12" si="5">I21</f>
        <v>0</v>
      </c>
      <c r="J12" s="142">
        <f t="shared" si="5"/>
        <v>0</v>
      </c>
      <c r="K12" s="142">
        <f t="shared" si="5"/>
        <v>0</v>
      </c>
      <c r="L12" s="142">
        <f t="shared" si="5"/>
        <v>0</v>
      </c>
      <c r="M12" s="142"/>
      <c r="N12" s="142"/>
      <c r="O12" s="142">
        <f t="shared" si="5"/>
        <v>0</v>
      </c>
      <c r="P12" s="124"/>
      <c r="Q12" s="124"/>
    </row>
    <row r="13" spans="1:17" s="71" customFormat="1" ht="18.75" customHeight="1" outlineLevel="1">
      <c r="A13" s="132"/>
      <c r="B13" s="265" t="s">
        <v>112</v>
      </c>
      <c r="C13" s="265"/>
      <c r="D13" s="265"/>
      <c r="E13" s="265"/>
      <c r="F13" s="265"/>
      <c r="G13" s="265"/>
      <c r="H13" s="139">
        <f t="shared" ref="H13:O13" si="6">H14+H17</f>
        <v>0</v>
      </c>
      <c r="I13" s="139">
        <f t="shared" si="6"/>
        <v>0</v>
      </c>
      <c r="J13" s="139">
        <f t="shared" si="6"/>
        <v>0</v>
      </c>
      <c r="K13" s="139">
        <f t="shared" si="6"/>
        <v>0</v>
      </c>
      <c r="L13" s="139">
        <f t="shared" si="6"/>
        <v>0</v>
      </c>
      <c r="M13" s="139"/>
      <c r="N13" s="139"/>
      <c r="O13" s="139">
        <f t="shared" si="6"/>
        <v>0</v>
      </c>
    </row>
    <row r="14" spans="1:17" s="71" customFormat="1" ht="18" customHeight="1" outlineLevel="1" collapsed="1">
      <c r="A14" s="132"/>
      <c r="B14" s="143" t="s">
        <v>114</v>
      </c>
      <c r="C14" s="266"/>
      <c r="D14" s="144"/>
      <c r="E14" s="143"/>
      <c r="F14" s="269" t="s">
        <v>69</v>
      </c>
      <c r="G14" s="269"/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/>
      <c r="N14" s="139"/>
      <c r="O14" s="139">
        <v>0</v>
      </c>
    </row>
    <row r="15" spans="1:17" s="71" customFormat="1" ht="15.75" hidden="1" outlineLevel="2">
      <c r="A15" s="132"/>
      <c r="B15" s="145"/>
      <c r="C15" s="267"/>
      <c r="D15" s="144"/>
      <c r="E15" s="146"/>
      <c r="F15" s="147"/>
      <c r="G15" s="147"/>
      <c r="H15" s="139"/>
      <c r="I15" s="139"/>
      <c r="J15" s="139"/>
      <c r="K15" s="139"/>
      <c r="L15" s="139"/>
      <c r="M15" s="139"/>
      <c r="N15" s="139"/>
      <c r="O15" s="139"/>
    </row>
    <row r="16" spans="1:17" s="71" customFormat="1" ht="15.75" hidden="1" outlineLevel="2">
      <c r="A16" s="132"/>
      <c r="B16" s="145" t="s">
        <v>115</v>
      </c>
      <c r="C16" s="268"/>
      <c r="D16" s="144"/>
      <c r="E16" s="146"/>
      <c r="F16" s="147"/>
      <c r="G16" s="147"/>
      <c r="H16" s="139"/>
      <c r="I16" s="139"/>
      <c r="J16" s="139"/>
      <c r="K16" s="139"/>
      <c r="L16" s="139"/>
      <c r="M16" s="139"/>
      <c r="N16" s="139"/>
      <c r="O16" s="139"/>
    </row>
    <row r="17" spans="1:16" s="71" customFormat="1" ht="17.25" customHeight="1" outlineLevel="1" collapsed="1">
      <c r="A17" s="132"/>
      <c r="B17" s="148" t="s">
        <v>116</v>
      </c>
      <c r="C17" s="266"/>
      <c r="D17" s="144"/>
      <c r="E17" s="143"/>
      <c r="F17" s="269" t="s">
        <v>69</v>
      </c>
      <c r="G17" s="269"/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/>
      <c r="N17" s="139"/>
      <c r="O17" s="139">
        <v>0</v>
      </c>
    </row>
    <row r="18" spans="1:16" s="71" customFormat="1" ht="15.75" hidden="1" outlineLevel="2">
      <c r="A18" s="132"/>
      <c r="B18" s="145" t="s">
        <v>115</v>
      </c>
      <c r="C18" s="267"/>
      <c r="D18" s="144"/>
      <c r="E18" s="146"/>
      <c r="F18" s="146"/>
      <c r="G18" s="146"/>
      <c r="H18" s="139"/>
      <c r="I18" s="139"/>
      <c r="J18" s="139"/>
      <c r="K18" s="139"/>
      <c r="L18" s="139"/>
      <c r="M18" s="139"/>
      <c r="N18" s="139"/>
      <c r="O18" s="139"/>
    </row>
    <row r="19" spans="1:16" ht="15.75" hidden="1" outlineLevel="2">
      <c r="A19" s="149"/>
      <c r="B19" s="149" t="s">
        <v>117</v>
      </c>
      <c r="C19" s="267"/>
      <c r="D19" s="144"/>
      <c r="E19" s="146"/>
      <c r="F19" s="149"/>
      <c r="G19" s="149"/>
      <c r="H19" s="139"/>
      <c r="I19" s="139"/>
      <c r="J19" s="139"/>
      <c r="K19" s="139"/>
      <c r="L19" s="139"/>
      <c r="M19" s="139"/>
      <c r="N19" s="139"/>
      <c r="O19" s="139"/>
    </row>
    <row r="20" spans="1:16" ht="15.75" hidden="1" outlineLevel="2">
      <c r="A20" s="149"/>
      <c r="B20" s="149"/>
      <c r="C20" s="268"/>
      <c r="D20" s="144"/>
      <c r="E20" s="146"/>
      <c r="F20" s="149"/>
      <c r="G20" s="149"/>
      <c r="H20" s="139"/>
      <c r="I20" s="139"/>
      <c r="J20" s="139"/>
      <c r="K20" s="139"/>
      <c r="L20" s="139"/>
      <c r="M20" s="139"/>
      <c r="N20" s="139"/>
      <c r="O20" s="139"/>
    </row>
    <row r="21" spans="1:16" s="71" customFormat="1" ht="17.25" customHeight="1" outlineLevel="1" collapsed="1">
      <c r="A21" s="132"/>
      <c r="B21" s="265" t="s">
        <v>113</v>
      </c>
      <c r="C21" s="265"/>
      <c r="D21" s="265"/>
      <c r="E21" s="265"/>
      <c r="F21" s="265"/>
      <c r="G21" s="265"/>
      <c r="H21" s="150">
        <f t="shared" ref="H21:O21" si="7">H26</f>
        <v>0</v>
      </c>
      <c r="I21" s="150">
        <f t="shared" si="7"/>
        <v>0</v>
      </c>
      <c r="J21" s="150">
        <f t="shared" si="7"/>
        <v>0</v>
      </c>
      <c r="K21" s="150">
        <f t="shared" si="7"/>
        <v>0</v>
      </c>
      <c r="L21" s="136">
        <f t="shared" si="7"/>
        <v>0</v>
      </c>
      <c r="M21" s="136"/>
      <c r="N21" s="136"/>
      <c r="O21" s="150">
        <f t="shared" si="7"/>
        <v>0</v>
      </c>
      <c r="P21" s="106"/>
    </row>
    <row r="22" spans="1:16" s="71" customFormat="1" ht="15.75" hidden="1" outlineLevel="2">
      <c r="A22" s="132"/>
      <c r="B22" s="145" t="s">
        <v>115</v>
      </c>
      <c r="C22" s="270"/>
      <c r="D22" s="144"/>
      <c r="E22" s="146"/>
      <c r="F22" s="147"/>
      <c r="G22" s="147"/>
      <c r="H22" s="139"/>
      <c r="I22" s="139"/>
      <c r="J22" s="139"/>
      <c r="K22" s="139"/>
      <c r="L22" s="139"/>
      <c r="M22" s="139"/>
      <c r="N22" s="139"/>
      <c r="O22" s="139"/>
    </row>
    <row r="23" spans="1:16" s="71" customFormat="1" ht="15.75" hidden="1" outlineLevel="2">
      <c r="A23" s="132"/>
      <c r="B23" s="145" t="s">
        <v>115</v>
      </c>
      <c r="C23" s="271"/>
      <c r="D23" s="144"/>
      <c r="E23" s="146"/>
      <c r="F23" s="147"/>
      <c r="G23" s="147"/>
      <c r="H23" s="139"/>
      <c r="I23" s="139"/>
      <c r="J23" s="139"/>
      <c r="K23" s="139">
        <v>0</v>
      </c>
      <c r="L23" s="139">
        <v>0</v>
      </c>
      <c r="M23" s="139"/>
      <c r="N23" s="139"/>
      <c r="O23" s="139">
        <f>J23+K23+L23+M23+N23</f>
        <v>0</v>
      </c>
    </row>
    <row r="24" spans="1:16" s="71" customFormat="1" ht="15.75" outlineLevel="1" collapsed="1">
      <c r="A24" s="132"/>
      <c r="B24" s="148" t="s">
        <v>114</v>
      </c>
      <c r="C24" s="272"/>
      <c r="D24" s="144"/>
      <c r="E24" s="143"/>
      <c r="F24" s="269" t="s">
        <v>69</v>
      </c>
      <c r="G24" s="269"/>
      <c r="H24" s="151">
        <f t="shared" ref="H24:O24" si="8">H26</f>
        <v>0</v>
      </c>
      <c r="I24" s="151">
        <f t="shared" si="8"/>
        <v>0</v>
      </c>
      <c r="J24" s="151">
        <f t="shared" si="8"/>
        <v>0</v>
      </c>
      <c r="K24" s="151">
        <f t="shared" si="8"/>
        <v>0</v>
      </c>
      <c r="L24" s="139">
        <f t="shared" si="8"/>
        <v>0</v>
      </c>
      <c r="M24" s="139"/>
      <c r="N24" s="139"/>
      <c r="O24" s="151">
        <f t="shared" si="8"/>
        <v>0</v>
      </c>
    </row>
    <row r="25" spans="1:16" s="71" customFormat="1" ht="33.75" hidden="1" customHeight="1" outlineLevel="2">
      <c r="A25" s="132"/>
      <c r="B25" s="168"/>
      <c r="C25" s="270"/>
      <c r="D25" s="144"/>
      <c r="E25" s="146"/>
      <c r="F25" s="146"/>
      <c r="G25" s="146"/>
      <c r="H25" s="151">
        <f t="shared" ref="H25:L25" si="9">H24</f>
        <v>0</v>
      </c>
      <c r="I25" s="151">
        <f t="shared" si="9"/>
        <v>0</v>
      </c>
      <c r="J25" s="151">
        <f t="shared" si="9"/>
        <v>0</v>
      </c>
      <c r="K25" s="151">
        <f t="shared" si="9"/>
        <v>0</v>
      </c>
      <c r="L25" s="139">
        <f t="shared" si="9"/>
        <v>0</v>
      </c>
      <c r="M25" s="139"/>
      <c r="N25" s="139"/>
      <c r="O25" s="151"/>
    </row>
    <row r="26" spans="1:16" ht="31.5" hidden="1" outlineLevel="2">
      <c r="A26" s="149"/>
      <c r="B26" s="153" t="s">
        <v>115</v>
      </c>
      <c r="C26" s="270"/>
      <c r="D26" s="144"/>
      <c r="E26" s="146"/>
      <c r="F26" s="149"/>
      <c r="G26" s="149"/>
      <c r="H26" s="151"/>
      <c r="I26" s="151"/>
      <c r="J26" s="151"/>
      <c r="K26" s="151"/>
      <c r="L26" s="139"/>
      <c r="M26" s="139"/>
      <c r="N26" s="139"/>
      <c r="O26" s="151">
        <f>H26-I26</f>
        <v>0</v>
      </c>
      <c r="P26" s="105"/>
    </row>
    <row r="27" spans="1:16" ht="20.25" customHeight="1" collapsed="1">
      <c r="A27" s="149"/>
      <c r="B27" s="273" t="s">
        <v>118</v>
      </c>
      <c r="C27" s="274"/>
      <c r="D27" s="274"/>
      <c r="E27" s="274"/>
      <c r="F27" s="274"/>
      <c r="G27" s="275"/>
      <c r="H27" s="139">
        <v>0</v>
      </c>
      <c r="I27" s="139">
        <v>0</v>
      </c>
      <c r="J27" s="139">
        <v>0</v>
      </c>
      <c r="K27" s="151">
        <v>0</v>
      </c>
      <c r="L27" s="139">
        <v>0</v>
      </c>
      <c r="M27" s="139"/>
      <c r="N27" s="139"/>
      <c r="O27" s="151">
        <v>0</v>
      </c>
    </row>
    <row r="28" spans="1:16" ht="15.75" hidden="1" outlineLevel="1">
      <c r="A28" s="149"/>
      <c r="B28" s="265" t="s">
        <v>108</v>
      </c>
      <c r="C28" s="265"/>
      <c r="D28" s="265"/>
      <c r="E28" s="265"/>
      <c r="F28" s="265"/>
      <c r="G28" s="265"/>
      <c r="H28" s="139">
        <v>0</v>
      </c>
      <c r="I28" s="139">
        <v>0</v>
      </c>
      <c r="J28" s="139">
        <v>0</v>
      </c>
      <c r="K28" s="151">
        <v>0</v>
      </c>
      <c r="L28" s="139">
        <v>0</v>
      </c>
      <c r="M28" s="139"/>
      <c r="N28" s="139"/>
      <c r="O28" s="151">
        <v>0</v>
      </c>
    </row>
    <row r="29" spans="1:16" s="71" customFormat="1" ht="15.75" hidden="1" outlineLevel="1" collapsed="1">
      <c r="A29" s="132"/>
      <c r="B29" s="143" t="s">
        <v>114</v>
      </c>
      <c r="C29" s="266"/>
      <c r="D29" s="154"/>
      <c r="E29" s="143"/>
      <c r="F29" s="269" t="s">
        <v>69</v>
      </c>
      <c r="G29" s="269"/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/>
      <c r="N29" s="139"/>
      <c r="O29" s="139">
        <v>0</v>
      </c>
    </row>
    <row r="30" spans="1:16" s="71" customFormat="1" ht="31.5" hidden="1" outlineLevel="2">
      <c r="A30" s="132"/>
      <c r="B30" s="152" t="s">
        <v>115</v>
      </c>
      <c r="C30" s="267"/>
      <c r="D30" s="155"/>
      <c r="E30" s="146"/>
      <c r="F30" s="147"/>
      <c r="G30" s="147"/>
      <c r="H30" s="151">
        <v>0</v>
      </c>
      <c r="I30" s="151">
        <v>0</v>
      </c>
      <c r="J30" s="151">
        <v>0</v>
      </c>
      <c r="K30" s="139">
        <v>0</v>
      </c>
      <c r="L30" s="139">
        <v>0</v>
      </c>
      <c r="M30" s="139"/>
      <c r="N30" s="139"/>
      <c r="O30" s="139">
        <v>0</v>
      </c>
    </row>
    <row r="31" spans="1:16" s="71" customFormat="1" ht="31.5" hidden="1" outlineLevel="2">
      <c r="A31" s="132"/>
      <c r="B31" s="152" t="s">
        <v>115</v>
      </c>
      <c r="C31" s="268"/>
      <c r="D31" s="156"/>
      <c r="E31" s="146"/>
      <c r="F31" s="147"/>
      <c r="G31" s="147"/>
      <c r="H31" s="151">
        <v>0</v>
      </c>
      <c r="I31" s="151">
        <v>0</v>
      </c>
      <c r="J31" s="151">
        <v>0</v>
      </c>
      <c r="K31" s="139">
        <v>0</v>
      </c>
      <c r="L31" s="139">
        <v>0</v>
      </c>
      <c r="M31" s="139"/>
      <c r="N31" s="139"/>
      <c r="O31" s="139">
        <v>0</v>
      </c>
    </row>
    <row r="32" spans="1:16" s="71" customFormat="1" ht="15.75" hidden="1" outlineLevel="1" collapsed="1">
      <c r="A32" s="132"/>
      <c r="B32" s="148" t="s">
        <v>116</v>
      </c>
      <c r="C32" s="266"/>
      <c r="D32" s="154"/>
      <c r="E32" s="143"/>
      <c r="F32" s="269" t="s">
        <v>69</v>
      </c>
      <c r="G32" s="269"/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/>
      <c r="N32" s="139"/>
      <c r="O32" s="139">
        <v>0</v>
      </c>
    </row>
    <row r="33" spans="1:15" s="71" customFormat="1" ht="15.75" hidden="1" outlineLevel="2">
      <c r="A33" s="132"/>
      <c r="B33" s="145" t="s">
        <v>115</v>
      </c>
      <c r="C33" s="267"/>
      <c r="D33" s="155"/>
      <c r="E33" s="146"/>
      <c r="F33" s="146"/>
      <c r="G33" s="146"/>
      <c r="H33" s="139"/>
      <c r="I33" s="139"/>
      <c r="J33" s="139"/>
      <c r="K33" s="139"/>
      <c r="L33" s="139"/>
      <c r="M33" s="139"/>
      <c r="N33" s="139"/>
      <c r="O33" s="139"/>
    </row>
    <row r="34" spans="1:15" ht="15.75" hidden="1" outlineLevel="2">
      <c r="A34" s="149"/>
      <c r="B34" s="149" t="s">
        <v>117</v>
      </c>
      <c r="C34" s="267"/>
      <c r="D34" s="155"/>
      <c r="E34" s="146"/>
      <c r="F34" s="149"/>
      <c r="G34" s="149"/>
      <c r="H34" s="139"/>
      <c r="I34" s="139"/>
      <c r="J34" s="139"/>
      <c r="K34" s="139"/>
      <c r="L34" s="139"/>
      <c r="M34" s="139"/>
      <c r="N34" s="139"/>
      <c r="O34" s="139"/>
    </row>
    <row r="35" spans="1:15" ht="15.75" hidden="1" outlineLevel="2">
      <c r="A35" s="149"/>
      <c r="B35" s="149"/>
      <c r="C35" s="268"/>
      <c r="D35" s="156"/>
      <c r="E35" s="146"/>
      <c r="F35" s="149"/>
      <c r="G35" s="149"/>
      <c r="H35" s="139"/>
      <c r="I35" s="139"/>
      <c r="J35" s="139"/>
      <c r="K35" s="139"/>
      <c r="L35" s="139"/>
      <c r="M35" s="139"/>
      <c r="N35" s="139"/>
      <c r="O35" s="139"/>
    </row>
    <row r="36" spans="1:15" ht="15.75" hidden="1" outlineLevel="1">
      <c r="A36" s="149"/>
      <c r="B36" s="265" t="s">
        <v>109</v>
      </c>
      <c r="C36" s="265"/>
      <c r="D36" s="265"/>
      <c r="E36" s="265"/>
      <c r="F36" s="265"/>
      <c r="G36" s="265"/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/>
      <c r="N36" s="139"/>
      <c r="O36" s="139">
        <v>0</v>
      </c>
    </row>
    <row r="37" spans="1:15" s="71" customFormat="1" ht="15.75" hidden="1" outlineLevel="1" collapsed="1">
      <c r="A37" s="132"/>
      <c r="B37" s="143" t="s">
        <v>114</v>
      </c>
      <c r="C37" s="266"/>
      <c r="D37" s="154"/>
      <c r="E37" s="143"/>
      <c r="F37" s="269" t="s">
        <v>69</v>
      </c>
      <c r="G37" s="269"/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/>
      <c r="N37" s="139"/>
      <c r="O37" s="139">
        <v>0</v>
      </c>
    </row>
    <row r="38" spans="1:15" s="71" customFormat="1" ht="15.75" hidden="1" outlineLevel="2">
      <c r="A38" s="132"/>
      <c r="B38" s="145" t="s">
        <v>115</v>
      </c>
      <c r="C38" s="267"/>
      <c r="D38" s="155"/>
      <c r="E38" s="146"/>
      <c r="F38" s="147"/>
      <c r="G38" s="147"/>
      <c r="H38" s="139"/>
      <c r="I38" s="139"/>
      <c r="J38" s="139"/>
      <c r="K38" s="139"/>
      <c r="L38" s="139"/>
      <c r="M38" s="139"/>
      <c r="N38" s="139"/>
      <c r="O38" s="139"/>
    </row>
    <row r="39" spans="1:15" s="71" customFormat="1" ht="15.75" hidden="1" outlineLevel="2">
      <c r="A39" s="132"/>
      <c r="B39" s="145" t="s">
        <v>115</v>
      </c>
      <c r="C39" s="268"/>
      <c r="D39" s="156"/>
      <c r="E39" s="146"/>
      <c r="F39" s="147"/>
      <c r="G39" s="147"/>
      <c r="H39" s="139"/>
      <c r="I39" s="139"/>
      <c r="J39" s="139"/>
      <c r="K39" s="139"/>
      <c r="L39" s="139"/>
      <c r="M39" s="139"/>
      <c r="N39" s="139"/>
      <c r="O39" s="139"/>
    </row>
    <row r="40" spans="1:15" s="71" customFormat="1" ht="15.75" hidden="1" outlineLevel="1" collapsed="1">
      <c r="A40" s="132"/>
      <c r="B40" s="148" t="s">
        <v>116</v>
      </c>
      <c r="C40" s="266"/>
      <c r="D40" s="154"/>
      <c r="E40" s="143"/>
      <c r="F40" s="269" t="s">
        <v>69</v>
      </c>
      <c r="G40" s="269"/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/>
      <c r="N40" s="139"/>
      <c r="O40" s="139">
        <v>0</v>
      </c>
    </row>
    <row r="41" spans="1:15" s="71" customFormat="1" ht="15.75" hidden="1" outlineLevel="2">
      <c r="A41" s="132"/>
      <c r="B41" s="145" t="s">
        <v>115</v>
      </c>
      <c r="C41" s="267"/>
      <c r="D41" s="155"/>
      <c r="E41" s="146"/>
      <c r="F41" s="146"/>
      <c r="G41" s="146"/>
      <c r="H41" s="139"/>
      <c r="I41" s="139"/>
      <c r="J41" s="139"/>
      <c r="K41" s="139"/>
      <c r="L41" s="139"/>
      <c r="M41" s="139"/>
      <c r="N41" s="139"/>
      <c r="O41" s="139"/>
    </row>
    <row r="42" spans="1:15" ht="15.75" hidden="1" outlineLevel="2">
      <c r="A42" s="149"/>
      <c r="B42" s="149" t="s">
        <v>117</v>
      </c>
      <c r="C42" s="267"/>
      <c r="D42" s="155"/>
      <c r="E42" s="146"/>
      <c r="F42" s="149"/>
      <c r="G42" s="149"/>
      <c r="H42" s="139"/>
      <c r="I42" s="139"/>
      <c r="J42" s="139"/>
      <c r="K42" s="139"/>
      <c r="L42" s="139"/>
      <c r="M42" s="139"/>
      <c r="N42" s="139"/>
      <c r="O42" s="139"/>
    </row>
    <row r="43" spans="1:15" ht="15.75" hidden="1" outlineLevel="2">
      <c r="A43" s="149"/>
      <c r="B43" s="149"/>
      <c r="C43" s="268"/>
      <c r="D43" s="156"/>
      <c r="E43" s="146"/>
      <c r="F43" s="149"/>
      <c r="G43" s="149"/>
      <c r="H43" s="139"/>
      <c r="I43" s="139"/>
      <c r="J43" s="139"/>
      <c r="K43" s="139"/>
      <c r="L43" s="139"/>
      <c r="M43" s="139"/>
      <c r="N43" s="139"/>
      <c r="O43" s="139"/>
    </row>
    <row r="44" spans="1:15" ht="15.75" collapsed="1">
      <c r="A44" s="149"/>
      <c r="B44" s="273" t="s">
        <v>119</v>
      </c>
      <c r="C44" s="274"/>
      <c r="D44" s="274"/>
      <c r="E44" s="274"/>
      <c r="F44" s="274"/>
      <c r="G44" s="275"/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/>
      <c r="N44" s="139"/>
      <c r="O44" s="139">
        <v>0</v>
      </c>
    </row>
    <row r="45" spans="1:15" ht="15.75" hidden="1" outlineLevel="1">
      <c r="A45" s="149"/>
      <c r="B45" s="265" t="s">
        <v>108</v>
      </c>
      <c r="C45" s="265"/>
      <c r="D45" s="265"/>
      <c r="E45" s="265"/>
      <c r="F45" s="265"/>
      <c r="G45" s="265"/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/>
      <c r="N45" s="139"/>
      <c r="O45" s="139">
        <v>0</v>
      </c>
    </row>
    <row r="46" spans="1:15" s="71" customFormat="1" ht="15.75" hidden="1" outlineLevel="1" collapsed="1">
      <c r="A46" s="132"/>
      <c r="B46" s="143" t="s">
        <v>114</v>
      </c>
      <c r="C46" s="266"/>
      <c r="D46" s="154"/>
      <c r="E46" s="143"/>
      <c r="F46" s="269" t="s">
        <v>69</v>
      </c>
      <c r="G46" s="269"/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/>
      <c r="N46" s="139"/>
      <c r="O46" s="139">
        <v>0</v>
      </c>
    </row>
    <row r="47" spans="1:15" s="71" customFormat="1" ht="15.75" hidden="1" outlineLevel="2">
      <c r="A47" s="132"/>
      <c r="B47" s="145" t="s">
        <v>115</v>
      </c>
      <c r="C47" s="267"/>
      <c r="D47" s="155"/>
      <c r="E47" s="146"/>
      <c r="F47" s="147"/>
      <c r="G47" s="147"/>
      <c r="H47" s="139"/>
      <c r="I47" s="139"/>
      <c r="J47" s="139"/>
      <c r="K47" s="139"/>
      <c r="L47" s="139"/>
      <c r="M47" s="139"/>
      <c r="N47" s="139"/>
      <c r="O47" s="139"/>
    </row>
    <row r="48" spans="1:15" s="71" customFormat="1" ht="15.75" hidden="1" outlineLevel="2">
      <c r="A48" s="132"/>
      <c r="B48" s="145" t="s">
        <v>115</v>
      </c>
      <c r="C48" s="268"/>
      <c r="D48" s="156"/>
      <c r="E48" s="146"/>
      <c r="F48" s="147"/>
      <c r="G48" s="147"/>
      <c r="H48" s="139"/>
      <c r="I48" s="139"/>
      <c r="J48" s="139"/>
      <c r="K48" s="139"/>
      <c r="L48" s="139"/>
      <c r="M48" s="139"/>
      <c r="N48" s="139"/>
      <c r="O48" s="139"/>
    </row>
    <row r="49" spans="1:15" s="71" customFormat="1" ht="15.75" hidden="1" outlineLevel="1" collapsed="1">
      <c r="A49" s="132"/>
      <c r="B49" s="148" t="s">
        <v>116</v>
      </c>
      <c r="C49" s="266"/>
      <c r="D49" s="154"/>
      <c r="E49" s="143"/>
      <c r="F49" s="269" t="s">
        <v>69</v>
      </c>
      <c r="G49" s="269"/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/>
      <c r="N49" s="139"/>
      <c r="O49" s="139">
        <v>0</v>
      </c>
    </row>
    <row r="50" spans="1:15" s="71" customFormat="1" ht="15.75" hidden="1" outlineLevel="2">
      <c r="A50" s="132"/>
      <c r="B50" s="145" t="s">
        <v>115</v>
      </c>
      <c r="C50" s="267"/>
      <c r="D50" s="155"/>
      <c r="E50" s="146"/>
      <c r="F50" s="146"/>
      <c r="G50" s="146"/>
      <c r="H50" s="139"/>
      <c r="I50" s="139"/>
      <c r="J50" s="139"/>
      <c r="K50" s="139"/>
      <c r="L50" s="139"/>
      <c r="M50" s="139"/>
      <c r="N50" s="139"/>
      <c r="O50" s="139"/>
    </row>
    <row r="51" spans="1:15" ht="15.75" hidden="1" outlineLevel="2">
      <c r="A51" s="149"/>
      <c r="B51" s="149" t="s">
        <v>117</v>
      </c>
      <c r="C51" s="267"/>
      <c r="D51" s="155"/>
      <c r="E51" s="146"/>
      <c r="F51" s="149"/>
      <c r="G51" s="149"/>
      <c r="H51" s="139"/>
      <c r="I51" s="139"/>
      <c r="J51" s="139"/>
      <c r="K51" s="139"/>
      <c r="L51" s="139"/>
      <c r="M51" s="139"/>
      <c r="N51" s="139"/>
      <c r="O51" s="139"/>
    </row>
    <row r="52" spans="1:15" ht="15.75" hidden="1" outlineLevel="2">
      <c r="A52" s="149"/>
      <c r="B52" s="149"/>
      <c r="C52" s="268"/>
      <c r="D52" s="156"/>
      <c r="E52" s="146"/>
      <c r="F52" s="149"/>
      <c r="G52" s="149"/>
      <c r="H52" s="139"/>
      <c r="I52" s="139"/>
      <c r="J52" s="139"/>
      <c r="K52" s="139"/>
      <c r="L52" s="139"/>
      <c r="M52" s="139"/>
      <c r="N52" s="139"/>
      <c r="O52" s="139"/>
    </row>
    <row r="53" spans="1:15" ht="15.75" hidden="1" outlineLevel="1">
      <c r="A53" s="149"/>
      <c r="B53" s="265" t="s">
        <v>109</v>
      </c>
      <c r="C53" s="265"/>
      <c r="D53" s="265"/>
      <c r="E53" s="265"/>
      <c r="F53" s="265"/>
      <c r="G53" s="265"/>
      <c r="H53" s="139">
        <f t="shared" ref="H53:O53" si="10">H54+H57</f>
        <v>0</v>
      </c>
      <c r="I53" s="139">
        <f t="shared" si="10"/>
        <v>0</v>
      </c>
      <c r="J53" s="139">
        <f t="shared" si="10"/>
        <v>0</v>
      </c>
      <c r="K53" s="139">
        <f t="shared" si="10"/>
        <v>0</v>
      </c>
      <c r="L53" s="139">
        <f t="shared" si="10"/>
        <v>0</v>
      </c>
      <c r="M53" s="139"/>
      <c r="N53" s="139"/>
      <c r="O53" s="139">
        <f t="shared" si="10"/>
        <v>0</v>
      </c>
    </row>
    <row r="54" spans="1:15" s="71" customFormat="1" ht="15.75" hidden="1" outlineLevel="1" collapsed="1">
      <c r="A54" s="132"/>
      <c r="B54" s="143" t="s">
        <v>114</v>
      </c>
      <c r="C54" s="266"/>
      <c r="D54" s="154"/>
      <c r="E54" s="143"/>
      <c r="F54" s="269" t="s">
        <v>69</v>
      </c>
      <c r="G54" s="269"/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/>
      <c r="N54" s="139"/>
      <c r="O54" s="139">
        <v>0</v>
      </c>
    </row>
    <row r="55" spans="1:15" s="71" customFormat="1" ht="15.75" hidden="1" outlineLevel="2">
      <c r="A55" s="132"/>
      <c r="B55" s="145" t="s">
        <v>115</v>
      </c>
      <c r="C55" s="267"/>
      <c r="D55" s="155"/>
      <c r="E55" s="146"/>
      <c r="F55" s="147"/>
      <c r="G55" s="147"/>
      <c r="H55" s="139"/>
      <c r="I55" s="139"/>
      <c r="J55" s="139"/>
      <c r="K55" s="139"/>
      <c r="L55" s="139"/>
      <c r="M55" s="139"/>
      <c r="N55" s="139"/>
      <c r="O55" s="139"/>
    </row>
    <row r="56" spans="1:15" s="71" customFormat="1" ht="15.75" hidden="1" outlineLevel="2">
      <c r="A56" s="132"/>
      <c r="B56" s="145" t="s">
        <v>115</v>
      </c>
      <c r="C56" s="268"/>
      <c r="D56" s="156"/>
      <c r="E56" s="146"/>
      <c r="F56" s="147"/>
      <c r="G56" s="147"/>
      <c r="H56" s="139"/>
      <c r="I56" s="139"/>
      <c r="J56" s="139"/>
      <c r="K56" s="139"/>
      <c r="L56" s="139"/>
      <c r="M56" s="139"/>
      <c r="N56" s="139"/>
      <c r="O56" s="139"/>
    </row>
    <row r="57" spans="1:15" s="71" customFormat="1" ht="15.75" hidden="1" outlineLevel="1" collapsed="1">
      <c r="A57" s="132"/>
      <c r="B57" s="148" t="s">
        <v>116</v>
      </c>
      <c r="C57" s="266"/>
      <c r="D57" s="154"/>
      <c r="E57" s="143"/>
      <c r="F57" s="269" t="s">
        <v>69</v>
      </c>
      <c r="G57" s="269"/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/>
      <c r="N57" s="139"/>
      <c r="O57" s="139">
        <v>0</v>
      </c>
    </row>
    <row r="58" spans="1:15" s="71" customFormat="1" ht="15.75" hidden="1" outlineLevel="2">
      <c r="A58" s="132"/>
      <c r="B58" s="145" t="s">
        <v>115</v>
      </c>
      <c r="C58" s="267"/>
      <c r="D58" s="155"/>
      <c r="E58" s="146"/>
      <c r="F58" s="146"/>
      <c r="G58" s="146"/>
      <c r="H58" s="139"/>
      <c r="I58" s="139"/>
      <c r="J58" s="139"/>
      <c r="K58" s="139"/>
      <c r="L58" s="139"/>
      <c r="M58" s="139"/>
      <c r="N58" s="139"/>
      <c r="O58" s="139"/>
    </row>
    <row r="59" spans="1:15" ht="15.75" hidden="1" outlineLevel="2">
      <c r="A59" s="149"/>
      <c r="B59" s="149" t="s">
        <v>117</v>
      </c>
      <c r="C59" s="267"/>
      <c r="D59" s="155"/>
      <c r="E59" s="146"/>
      <c r="F59" s="149"/>
      <c r="G59" s="149"/>
      <c r="H59" s="139"/>
      <c r="I59" s="139"/>
      <c r="J59" s="139"/>
      <c r="K59" s="139"/>
      <c r="L59" s="139"/>
      <c r="M59" s="139"/>
      <c r="N59" s="139"/>
      <c r="O59" s="139"/>
    </row>
    <row r="60" spans="1:15" ht="15.75" hidden="1" outlineLevel="2">
      <c r="A60" s="149"/>
      <c r="B60" s="149"/>
      <c r="C60" s="268"/>
      <c r="D60" s="156"/>
      <c r="E60" s="146"/>
      <c r="F60" s="149"/>
      <c r="G60" s="149"/>
      <c r="H60" s="139"/>
      <c r="I60" s="139"/>
      <c r="J60" s="139"/>
      <c r="K60" s="139"/>
      <c r="L60" s="139"/>
      <c r="M60" s="139"/>
      <c r="N60" s="139"/>
      <c r="O60" s="139"/>
    </row>
    <row r="61" spans="1:15" ht="49.5" customHeight="1">
      <c r="A61" s="149"/>
      <c r="B61" s="279" t="s">
        <v>120</v>
      </c>
      <c r="C61" s="280"/>
      <c r="D61" s="280"/>
      <c r="E61" s="280"/>
      <c r="F61" s="280"/>
      <c r="G61" s="281"/>
      <c r="H61" s="157">
        <f>H63+H64</f>
        <v>632295.64</v>
      </c>
      <c r="I61" s="157">
        <f t="shared" ref="I61:O61" si="11">I63+I64</f>
        <v>80897.56</v>
      </c>
      <c r="J61" s="157">
        <f t="shared" si="11"/>
        <v>211060.8</v>
      </c>
      <c r="K61" s="157">
        <f t="shared" si="11"/>
        <v>211060.8</v>
      </c>
      <c r="L61" s="157">
        <f t="shared" si="11"/>
        <v>130163.24</v>
      </c>
      <c r="M61" s="157"/>
      <c r="N61" s="157"/>
      <c r="O61" s="157">
        <f t="shared" si="11"/>
        <v>551398.08000000007</v>
      </c>
    </row>
    <row r="62" spans="1:15" ht="18.75" customHeight="1" outlineLevel="1">
      <c r="A62" s="149"/>
      <c r="B62" s="282" t="s">
        <v>108</v>
      </c>
      <c r="C62" s="282"/>
      <c r="D62" s="282"/>
      <c r="E62" s="282"/>
      <c r="F62" s="282"/>
      <c r="G62" s="282"/>
      <c r="H62" s="158">
        <f t="shared" ref="H62:O62" si="12">H63+H64</f>
        <v>632295.64</v>
      </c>
      <c r="I62" s="158">
        <f t="shared" si="12"/>
        <v>80897.56</v>
      </c>
      <c r="J62" s="158">
        <f t="shared" si="12"/>
        <v>211060.8</v>
      </c>
      <c r="K62" s="158">
        <f t="shared" si="12"/>
        <v>211060.8</v>
      </c>
      <c r="L62" s="158">
        <f t="shared" si="12"/>
        <v>130163.24</v>
      </c>
      <c r="M62" s="158"/>
      <c r="N62" s="158"/>
      <c r="O62" s="158">
        <f t="shared" si="12"/>
        <v>551398.08000000007</v>
      </c>
    </row>
    <row r="63" spans="1:15" s="71" customFormat="1" ht="20.25" customHeight="1" outlineLevel="2">
      <c r="A63" s="132"/>
      <c r="B63" s="159" t="s">
        <v>124</v>
      </c>
      <c r="C63" s="160" t="s">
        <v>125</v>
      </c>
      <c r="D63" s="160">
        <v>210</v>
      </c>
      <c r="E63" s="159">
        <v>2013</v>
      </c>
      <c r="F63" s="161">
        <v>801</v>
      </c>
      <c r="G63" s="162">
        <v>80113</v>
      </c>
      <c r="H63" s="163">
        <v>513495.64</v>
      </c>
      <c r="I63" s="163">
        <v>67697.56</v>
      </c>
      <c r="J63" s="163">
        <v>171460.8</v>
      </c>
      <c r="K63" s="163">
        <v>171460.8</v>
      </c>
      <c r="L63" s="163">
        <v>103763.24</v>
      </c>
      <c r="M63" s="163"/>
      <c r="N63" s="163"/>
      <c r="O63" s="163">
        <f>H63-I63</f>
        <v>445798.08</v>
      </c>
    </row>
    <row r="64" spans="1:15" s="71" customFormat="1" ht="19.5" customHeight="1" outlineLevel="2">
      <c r="A64" s="132"/>
      <c r="B64" s="161" t="s">
        <v>126</v>
      </c>
      <c r="C64" s="160" t="s">
        <v>127</v>
      </c>
      <c r="D64" s="160">
        <v>2010</v>
      </c>
      <c r="E64" s="159">
        <v>2013</v>
      </c>
      <c r="F64" s="161">
        <v>900</v>
      </c>
      <c r="G64" s="162">
        <v>90015</v>
      </c>
      <c r="H64" s="163">
        <v>118800</v>
      </c>
      <c r="I64" s="163">
        <v>13200</v>
      </c>
      <c r="J64" s="163">
        <v>39600</v>
      </c>
      <c r="K64" s="163">
        <v>39600</v>
      </c>
      <c r="L64" s="163">
        <v>26400</v>
      </c>
      <c r="M64" s="163"/>
      <c r="N64" s="163"/>
      <c r="O64" s="163">
        <f>H64-I64</f>
        <v>105600</v>
      </c>
    </row>
    <row r="65" spans="1:18" ht="18.75" customHeight="1" outlineLevel="1" collapsed="1">
      <c r="A65" s="149"/>
      <c r="B65" s="283" t="s">
        <v>109</v>
      </c>
      <c r="C65" s="283"/>
      <c r="D65" s="283"/>
      <c r="E65" s="283"/>
      <c r="F65" s="283"/>
      <c r="G65" s="283"/>
      <c r="H65" s="139">
        <f t="shared" ref="H65:O65" si="13">H66+H67</f>
        <v>0</v>
      </c>
      <c r="I65" s="139">
        <f t="shared" si="13"/>
        <v>0</v>
      </c>
      <c r="J65" s="139">
        <f t="shared" si="13"/>
        <v>0</v>
      </c>
      <c r="K65" s="139">
        <f t="shared" si="13"/>
        <v>0</v>
      </c>
      <c r="L65" s="139">
        <f t="shared" si="13"/>
        <v>0</v>
      </c>
      <c r="M65" s="139"/>
      <c r="N65" s="139"/>
      <c r="O65" s="139">
        <f t="shared" si="13"/>
        <v>0</v>
      </c>
    </row>
    <row r="66" spans="1:18" s="71" customFormat="1" ht="15.75" hidden="1" outlineLevel="2">
      <c r="A66" s="132"/>
      <c r="B66" s="159" t="s">
        <v>121</v>
      </c>
      <c r="C66" s="160"/>
      <c r="D66" s="160"/>
      <c r="E66" s="159"/>
      <c r="F66" s="161"/>
      <c r="G66" s="162"/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/>
      <c r="N66" s="139"/>
      <c r="O66" s="139">
        <v>0</v>
      </c>
    </row>
    <row r="67" spans="1:18" s="71" customFormat="1" ht="15.75" hidden="1" outlineLevel="2">
      <c r="A67" s="132"/>
      <c r="B67" s="161" t="s">
        <v>122</v>
      </c>
      <c r="C67" s="276"/>
      <c r="D67" s="160"/>
      <c r="E67" s="159"/>
      <c r="F67" s="161"/>
      <c r="G67" s="162"/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/>
      <c r="N67" s="139"/>
      <c r="O67" s="139">
        <v>0</v>
      </c>
    </row>
    <row r="68" spans="1:18" ht="15.75" hidden="1" outlineLevel="2">
      <c r="A68" s="149"/>
      <c r="B68" s="164"/>
      <c r="C68" s="277"/>
      <c r="D68" s="165"/>
      <c r="E68" s="166"/>
      <c r="F68" s="164"/>
      <c r="G68" s="164"/>
      <c r="H68" s="139"/>
      <c r="I68" s="139"/>
      <c r="J68" s="139"/>
      <c r="K68" s="139"/>
      <c r="L68" s="139"/>
      <c r="M68" s="139"/>
      <c r="N68" s="139"/>
      <c r="O68" s="139"/>
    </row>
    <row r="69" spans="1:18" ht="25.5" customHeight="1" collapsed="1">
      <c r="A69" s="149"/>
      <c r="B69" s="284" t="s">
        <v>123</v>
      </c>
      <c r="C69" s="284"/>
      <c r="D69" s="284"/>
      <c r="E69" s="284"/>
      <c r="F69" s="284"/>
      <c r="G69" s="284"/>
      <c r="H69" s="136">
        <f>H74+H75</f>
        <v>0</v>
      </c>
      <c r="I69" s="136">
        <f t="shared" ref="I69:O69" si="14">I74+I75</f>
        <v>0</v>
      </c>
      <c r="J69" s="136">
        <f t="shared" si="14"/>
        <v>0</v>
      </c>
      <c r="K69" s="136">
        <f t="shared" si="14"/>
        <v>0</v>
      </c>
      <c r="L69" s="136">
        <f t="shared" si="14"/>
        <v>0</v>
      </c>
      <c r="M69" s="136"/>
      <c r="N69" s="136"/>
      <c r="O69" s="136">
        <f t="shared" si="14"/>
        <v>0</v>
      </c>
      <c r="P69" s="107"/>
      <c r="Q69" s="106"/>
      <c r="R69" s="106"/>
    </row>
    <row r="70" spans="1:18" ht="15.75" hidden="1" outlineLevel="1" collapsed="1">
      <c r="A70" s="149"/>
      <c r="B70" s="283" t="s">
        <v>108</v>
      </c>
      <c r="C70" s="283"/>
      <c r="D70" s="283"/>
      <c r="E70" s="283"/>
      <c r="F70" s="283"/>
      <c r="G70" s="283"/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/>
      <c r="N70" s="139"/>
      <c r="O70" s="139">
        <v>0</v>
      </c>
      <c r="P70" s="106"/>
      <c r="Q70" s="106"/>
      <c r="R70" s="106"/>
    </row>
    <row r="71" spans="1:18" s="71" customFormat="1" ht="15.75" hidden="1" outlineLevel="2">
      <c r="A71" s="132"/>
      <c r="B71" s="159" t="s">
        <v>121</v>
      </c>
      <c r="C71" s="160"/>
      <c r="D71" s="160"/>
      <c r="E71" s="159"/>
      <c r="F71" s="278" t="s">
        <v>69</v>
      </c>
      <c r="G71" s="278"/>
      <c r="H71" s="139"/>
      <c r="I71" s="139"/>
      <c r="J71" s="139"/>
      <c r="K71" s="139"/>
      <c r="L71" s="139"/>
      <c r="M71" s="139"/>
      <c r="N71" s="139"/>
      <c r="O71" s="139"/>
      <c r="P71" s="106"/>
      <c r="Q71" s="106"/>
      <c r="R71" s="106"/>
    </row>
    <row r="72" spans="1:18" s="71" customFormat="1" ht="15.75" hidden="1" outlineLevel="2">
      <c r="A72" s="132"/>
      <c r="B72" s="161" t="s">
        <v>122</v>
      </c>
      <c r="C72" s="276"/>
      <c r="D72" s="160"/>
      <c r="E72" s="159"/>
      <c r="F72" s="278" t="s">
        <v>69</v>
      </c>
      <c r="G72" s="278"/>
      <c r="H72" s="139"/>
      <c r="I72" s="139"/>
      <c r="J72" s="139"/>
      <c r="K72" s="139"/>
      <c r="L72" s="139"/>
      <c r="M72" s="139"/>
      <c r="N72" s="139"/>
      <c r="O72" s="139"/>
      <c r="P72" s="106"/>
      <c r="Q72" s="106"/>
      <c r="R72" s="106"/>
    </row>
    <row r="73" spans="1:18" ht="15.75" hidden="1" outlineLevel="2">
      <c r="A73" s="149"/>
      <c r="B73" s="164"/>
      <c r="C73" s="277"/>
      <c r="D73" s="165"/>
      <c r="E73" s="166"/>
      <c r="F73" s="164"/>
      <c r="G73" s="164"/>
      <c r="H73" s="139"/>
      <c r="I73" s="139"/>
      <c r="J73" s="139"/>
      <c r="K73" s="139"/>
      <c r="L73" s="139"/>
      <c r="M73" s="139"/>
      <c r="N73" s="139"/>
      <c r="O73" s="139"/>
      <c r="P73" s="106"/>
      <c r="Q73" s="106"/>
      <c r="R73" s="106"/>
    </row>
    <row r="74" spans="1:18" ht="23.25" customHeight="1">
      <c r="A74" s="149"/>
      <c r="B74" s="164"/>
      <c r="C74" s="164" t="s">
        <v>69</v>
      </c>
      <c r="D74" s="164" t="s">
        <v>69</v>
      </c>
      <c r="E74" s="164" t="s">
        <v>69</v>
      </c>
      <c r="F74" s="164" t="s">
        <v>69</v>
      </c>
      <c r="G74" s="164" t="s">
        <v>69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/>
      <c r="N74" s="139"/>
      <c r="O74" s="139">
        <v>0</v>
      </c>
      <c r="P74" s="106"/>
      <c r="Q74" s="106"/>
      <c r="R74" s="106"/>
    </row>
    <row r="75" spans="1:18" ht="23.25" customHeight="1">
      <c r="A75" s="149"/>
      <c r="B75" s="164"/>
      <c r="C75" s="164" t="s">
        <v>69</v>
      </c>
      <c r="D75" s="164" t="s">
        <v>69</v>
      </c>
      <c r="E75" s="164" t="s">
        <v>69</v>
      </c>
      <c r="F75" s="164" t="s">
        <v>69</v>
      </c>
      <c r="G75" s="164" t="s">
        <v>69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39"/>
      <c r="N75" s="139"/>
      <c r="O75" s="139">
        <v>0</v>
      </c>
      <c r="P75" s="106"/>
      <c r="Q75" s="106"/>
      <c r="R75" s="106"/>
    </row>
    <row r="76" spans="1:18" ht="15.7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</row>
    <row r="77" spans="1:18" ht="15.7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</row>
  </sheetData>
  <mergeCells count="56">
    <mergeCell ref="B45:G45"/>
    <mergeCell ref="B53:G53"/>
    <mergeCell ref="C54:C56"/>
    <mergeCell ref="F54:G54"/>
    <mergeCell ref="F49:G49"/>
    <mergeCell ref="C72:C73"/>
    <mergeCell ref="F72:G72"/>
    <mergeCell ref="B61:G61"/>
    <mergeCell ref="B62:G62"/>
    <mergeCell ref="B65:G65"/>
    <mergeCell ref="C67:C68"/>
    <mergeCell ref="B69:G69"/>
    <mergeCell ref="B70:G70"/>
    <mergeCell ref="F71:G71"/>
    <mergeCell ref="C57:C60"/>
    <mergeCell ref="F57:G57"/>
    <mergeCell ref="C46:C48"/>
    <mergeCell ref="F46:G46"/>
    <mergeCell ref="C49:C52"/>
    <mergeCell ref="C37:C39"/>
    <mergeCell ref="F37:G37"/>
    <mergeCell ref="C40:C43"/>
    <mergeCell ref="F40:G40"/>
    <mergeCell ref="B44:G44"/>
    <mergeCell ref="B36:G36"/>
    <mergeCell ref="C29:C31"/>
    <mergeCell ref="F29:G29"/>
    <mergeCell ref="C32:C35"/>
    <mergeCell ref="F32:G32"/>
    <mergeCell ref="C22:C23"/>
    <mergeCell ref="C24:C26"/>
    <mergeCell ref="F24:G24"/>
    <mergeCell ref="B27:G27"/>
    <mergeCell ref="B28:G28"/>
    <mergeCell ref="B12:G12"/>
    <mergeCell ref="B13:G13"/>
    <mergeCell ref="B21:G21"/>
    <mergeCell ref="C14:C16"/>
    <mergeCell ref="F14:G14"/>
    <mergeCell ref="C17:C20"/>
    <mergeCell ref="F17:G17"/>
    <mergeCell ref="B7:G7"/>
    <mergeCell ref="B8:G8"/>
    <mergeCell ref="B9:G9"/>
    <mergeCell ref="B10:G10"/>
    <mergeCell ref="B11:G11"/>
    <mergeCell ref="H3:H4"/>
    <mergeCell ref="I3:I4"/>
    <mergeCell ref="J3:N3"/>
    <mergeCell ref="O3:O4"/>
    <mergeCell ref="B6:G6"/>
    <mergeCell ref="A3:A4"/>
    <mergeCell ref="B3:B4"/>
    <mergeCell ref="C3:C4"/>
    <mergeCell ref="D3:E3"/>
    <mergeCell ref="F3:G3"/>
  </mergeCells>
  <pageMargins left="1.3779527559055118" right="0.62992125984251968" top="0.9055118110236221" bottom="0.31496062992125984" header="0.31496062992125984" footer="0.31496062992125984"/>
  <pageSetup paperSize="9" scale="60" orientation="landscape" horizontalDpi="4294967293" r:id="rId1"/>
  <headerFooter>
    <oddHeader xml:space="preserve">&amp;R&amp;10Z&amp;"Times New Roman,Normalny"ałacznik Nr 2&amp;"Czcionka tekstu podstawowego,Standardowy"&amp;11
&amp;"Times New Roman,Normalny"&amp;9do Uchwały Nr VI/ 29 /2010 
Rady Gminy Brzeziny 
z dnia  18 marca 2011r.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J12" sqref="J12"/>
    </sheetView>
  </sheetViews>
  <sheetFormatPr defaultRowHeight="14.25"/>
  <cols>
    <col min="7" max="7" width="9.125" bestFit="1" customWidth="1"/>
  </cols>
  <sheetData>
    <row r="1" spans="1:11">
      <c r="A1" s="108"/>
      <c r="B1" s="108" t="s">
        <v>129</v>
      </c>
      <c r="C1" s="108" t="s">
        <v>132</v>
      </c>
      <c r="D1" s="108" t="s">
        <v>130</v>
      </c>
      <c r="E1" s="108" t="s">
        <v>131</v>
      </c>
      <c r="F1" s="108" t="s">
        <v>133</v>
      </c>
      <c r="G1" s="108" t="s">
        <v>137</v>
      </c>
      <c r="H1" s="108" t="s">
        <v>138</v>
      </c>
      <c r="I1">
        <v>2013</v>
      </c>
      <c r="J1">
        <v>2014</v>
      </c>
    </row>
    <row r="2" spans="1:11">
      <c r="A2" s="108">
        <v>2011</v>
      </c>
      <c r="B2" s="108">
        <v>693600</v>
      </c>
      <c r="C2" s="108">
        <v>396000</v>
      </c>
      <c r="D2" s="108">
        <v>30000</v>
      </c>
      <c r="E2" s="177">
        <f>B2+C2+D2</f>
        <v>1119600</v>
      </c>
      <c r="F2" s="108">
        <v>355000</v>
      </c>
      <c r="H2" s="108">
        <v>0</v>
      </c>
    </row>
    <row r="3" spans="1:11" ht="15">
      <c r="A3" s="108">
        <v>2012</v>
      </c>
      <c r="B3" s="108">
        <v>693600</v>
      </c>
      <c r="C3" s="108">
        <v>396000</v>
      </c>
      <c r="D3" s="108"/>
      <c r="E3" s="108"/>
      <c r="F3" s="169">
        <v>90000</v>
      </c>
      <c r="G3" s="178">
        <f>B3+C3+D3+F3</f>
        <v>1179600</v>
      </c>
      <c r="H3" s="169">
        <v>0</v>
      </c>
      <c r="I3" s="169"/>
      <c r="J3" s="169"/>
      <c r="K3" s="169"/>
    </row>
    <row r="4" spans="1:11" ht="15">
      <c r="A4" s="108">
        <v>2013</v>
      </c>
      <c r="B4" s="108">
        <v>693600</v>
      </c>
      <c r="C4" s="108"/>
      <c r="D4" s="108"/>
      <c r="E4" s="108"/>
      <c r="F4" s="169">
        <v>90000</v>
      </c>
      <c r="G4" s="169"/>
      <c r="H4" s="169">
        <v>0</v>
      </c>
      <c r="I4" s="178">
        <f>B4+F4+H4</f>
        <v>783600</v>
      </c>
      <c r="J4" s="169"/>
      <c r="K4" s="169"/>
    </row>
    <row r="5" spans="1:11" ht="15">
      <c r="A5" s="108">
        <v>2014</v>
      </c>
      <c r="B5" s="108">
        <v>693600</v>
      </c>
      <c r="C5" s="108"/>
      <c r="D5" s="108"/>
      <c r="E5" s="108"/>
      <c r="F5" s="169">
        <v>90000</v>
      </c>
      <c r="G5" s="169"/>
      <c r="H5" s="169">
        <v>0</v>
      </c>
      <c r="I5" s="169"/>
      <c r="J5" s="169">
        <f>B5+F5+H5</f>
        <v>783600</v>
      </c>
      <c r="K5" s="169"/>
    </row>
    <row r="6" spans="1:11" ht="15">
      <c r="A6" s="108">
        <v>2015</v>
      </c>
      <c r="B6" s="108">
        <v>25600</v>
      </c>
      <c r="C6" s="108"/>
      <c r="D6" s="108"/>
      <c r="E6" s="108"/>
      <c r="F6" s="169">
        <v>85000</v>
      </c>
      <c r="G6" s="169"/>
      <c r="H6" s="169">
        <v>0</v>
      </c>
      <c r="I6" s="169"/>
      <c r="J6" s="169"/>
      <c r="K6" s="169">
        <f>B6+F6+H6</f>
        <v>110600</v>
      </c>
    </row>
    <row r="7" spans="1:11" ht="15">
      <c r="A7" s="108"/>
      <c r="B7" s="108"/>
      <c r="C7" s="108"/>
      <c r="D7" s="108"/>
      <c r="E7" s="108"/>
      <c r="F7" s="169"/>
      <c r="G7" s="169"/>
      <c r="H7" s="169">
        <v>0</v>
      </c>
      <c r="I7" s="169"/>
      <c r="J7" s="169"/>
      <c r="K7" s="169"/>
    </row>
    <row r="8" spans="1:11" ht="15">
      <c r="A8" s="108"/>
      <c r="B8" s="108">
        <f>B2+B3+B4+B5+B6</f>
        <v>2800000</v>
      </c>
      <c r="C8" s="108"/>
      <c r="D8" s="108"/>
      <c r="E8" s="108"/>
      <c r="F8" s="169"/>
      <c r="G8" s="169"/>
      <c r="H8" s="169">
        <v>0</v>
      </c>
      <c r="I8" s="169"/>
      <c r="J8" s="169"/>
      <c r="K8" s="169"/>
    </row>
    <row r="9" spans="1:11" ht="15">
      <c r="A9" s="108"/>
      <c r="B9" s="108"/>
      <c r="C9" s="108"/>
      <c r="D9" s="108"/>
      <c r="E9" s="108"/>
      <c r="F9" s="169"/>
      <c r="G9" s="169"/>
      <c r="H9" s="169"/>
      <c r="I9" s="169"/>
      <c r="J9" s="169"/>
      <c r="K9" s="169"/>
    </row>
    <row r="10" spans="1:11" ht="15">
      <c r="A10" s="108"/>
      <c r="B10" s="108"/>
      <c r="C10" s="108"/>
      <c r="D10" s="108"/>
      <c r="E10" s="108"/>
      <c r="F10" s="169"/>
      <c r="G10" s="169"/>
      <c r="H10" s="169"/>
      <c r="I10" s="169"/>
      <c r="J10" s="169"/>
      <c r="K10" s="169"/>
    </row>
    <row r="11" spans="1:11">
      <c r="A11" s="108"/>
      <c r="B11" s="108"/>
      <c r="C11" s="108"/>
      <c r="D11" s="108"/>
      <c r="E11" s="108"/>
    </row>
    <row r="12" spans="1:11">
      <c r="A12" s="108"/>
      <c r="B12" s="108"/>
      <c r="C12" s="108"/>
      <c r="D12" s="108"/>
      <c r="E12" s="108"/>
    </row>
    <row r="13" spans="1:11">
      <c r="A13" s="108"/>
      <c r="B13" s="108"/>
      <c r="C13" s="108"/>
      <c r="D13" s="108"/>
      <c r="E13" s="108"/>
    </row>
    <row r="14" spans="1:11">
      <c r="A14" s="108"/>
      <c r="B14" s="108"/>
      <c r="C14" s="108"/>
      <c r="D14" s="108"/>
      <c r="E14" s="108"/>
    </row>
    <row r="15" spans="1:11">
      <c r="A15" s="108"/>
      <c r="B15" s="108"/>
      <c r="C15" s="108"/>
      <c r="D15" s="108"/>
      <c r="E15" s="10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7" sqref="B27"/>
    </sheetView>
  </sheetViews>
  <sheetFormatPr defaultRowHeight="14.25"/>
  <cols>
    <col min="2" max="4" width="9.875" bestFit="1" customWidth="1"/>
  </cols>
  <sheetData>
    <row r="2" spans="1:10" ht="15">
      <c r="A2" t="s">
        <v>139</v>
      </c>
      <c r="B2" s="179">
        <v>2010</v>
      </c>
      <c r="C2" s="179">
        <v>2011</v>
      </c>
      <c r="D2" s="179">
        <v>0</v>
      </c>
    </row>
    <row r="3" spans="1:10" ht="15">
      <c r="B3" s="180">
        <v>700858.2</v>
      </c>
      <c r="C3" s="181">
        <f>C8+C7+C6+C5</f>
        <v>287931</v>
      </c>
      <c r="D3" s="181"/>
      <c r="E3" s="181"/>
      <c r="F3" s="181"/>
      <c r="G3" s="181"/>
      <c r="H3" s="181"/>
      <c r="I3" s="181"/>
      <c r="J3" s="181"/>
    </row>
    <row r="4" spans="1:10">
      <c r="A4">
        <v>2011</v>
      </c>
      <c r="B4" s="181">
        <v>140178.20000000001</v>
      </c>
      <c r="C4" s="181"/>
      <c r="D4" s="181">
        <f>B4+C4</f>
        <v>140178.20000000001</v>
      </c>
      <c r="E4" s="181"/>
      <c r="F4" s="181"/>
      <c r="G4" s="181"/>
      <c r="H4" s="181"/>
      <c r="I4" s="181"/>
      <c r="J4" s="181"/>
    </row>
    <row r="5" spans="1:10">
      <c r="A5">
        <v>2012</v>
      </c>
      <c r="B5" s="181">
        <v>140170</v>
      </c>
      <c r="C5" s="181">
        <v>72000</v>
      </c>
      <c r="D5" s="181">
        <f t="shared" ref="D5:D8" si="0">B5+C5</f>
        <v>212170</v>
      </c>
      <c r="E5" s="181"/>
      <c r="F5" s="181"/>
      <c r="G5" s="181"/>
      <c r="H5" s="181"/>
      <c r="I5" s="181"/>
      <c r="J5" s="181"/>
    </row>
    <row r="6" spans="1:10">
      <c r="A6">
        <v>2013</v>
      </c>
      <c r="B6" s="181">
        <v>140170</v>
      </c>
      <c r="C6" s="181">
        <v>72000</v>
      </c>
      <c r="D6" s="181">
        <f t="shared" si="0"/>
        <v>212170</v>
      </c>
      <c r="E6" s="181"/>
      <c r="F6" s="181"/>
      <c r="G6" s="181"/>
      <c r="H6" s="181"/>
      <c r="I6" s="181"/>
      <c r="J6" s="181"/>
    </row>
    <row r="7" spans="1:10">
      <c r="A7">
        <v>2014</v>
      </c>
      <c r="B7" s="181">
        <v>140170</v>
      </c>
      <c r="C7" s="181">
        <v>72000</v>
      </c>
      <c r="D7" s="181">
        <f t="shared" si="0"/>
        <v>212170</v>
      </c>
      <c r="E7" s="181"/>
      <c r="F7" s="181"/>
      <c r="G7" s="181"/>
      <c r="H7" s="181"/>
      <c r="I7" s="181"/>
      <c r="J7" s="181"/>
    </row>
    <row r="8" spans="1:10">
      <c r="A8">
        <v>2015</v>
      </c>
      <c r="B8" s="181">
        <v>140170</v>
      </c>
      <c r="C8" s="181">
        <v>71931</v>
      </c>
      <c r="D8" s="181">
        <f t="shared" si="0"/>
        <v>212101</v>
      </c>
      <c r="E8" s="181"/>
      <c r="F8" s="181"/>
      <c r="G8" s="181"/>
      <c r="H8" s="181"/>
      <c r="I8" s="181"/>
      <c r="J8" s="181"/>
    </row>
    <row r="9" spans="1:10">
      <c r="B9" s="181">
        <f>B3-(B4+B5+B6+B7+B8)</f>
        <v>0</v>
      </c>
      <c r="C9" s="181">
        <f>C3-(C4+C5+C6+C7+C8)</f>
        <v>0</v>
      </c>
      <c r="D9" s="181"/>
      <c r="E9" s="181"/>
      <c r="F9" s="181"/>
      <c r="G9" s="181"/>
      <c r="H9" s="181"/>
      <c r="I9" s="181"/>
      <c r="J9" s="181"/>
    </row>
    <row r="10" spans="1:10">
      <c r="B10" s="181"/>
      <c r="C10" s="181"/>
      <c r="D10" s="181"/>
      <c r="E10" s="181"/>
      <c r="F10" s="181"/>
      <c r="G10" s="181"/>
      <c r="H10" s="181"/>
      <c r="I10" s="181"/>
      <c r="J10" s="181"/>
    </row>
    <row r="11" spans="1:10"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>
      <c r="B12" s="181"/>
      <c r="C12" s="181"/>
      <c r="D12" s="181"/>
      <c r="E12" s="181"/>
      <c r="F12" s="181"/>
      <c r="G12" s="181"/>
      <c r="H12" s="181"/>
      <c r="I12" s="181"/>
      <c r="J12" s="1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Zal_1_WPF_wg_RIO_Lodz</vt:lpstr>
      <vt:lpstr>przedsiewziecia ver 1b</vt:lpstr>
      <vt:lpstr>Arkusz1</vt:lpstr>
      <vt:lpstr>Arkusz2</vt:lpstr>
      <vt:lpstr>Arkusz3</vt:lpstr>
      <vt:lpstr>'przedsiewziecia ver 1b'!Obszar_wydruku</vt:lpstr>
      <vt:lpstr>Zal_1_WPF_wg_RIO_Lodz!Obszar_wydruku</vt:lpstr>
      <vt:lpstr>'przedsiewziecia ver 1b'!Tytuły_wydruku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Binio</cp:lastModifiedBy>
  <cp:lastPrinted>2011-03-29T05:58:51Z</cp:lastPrinted>
  <dcterms:created xsi:type="dcterms:W3CDTF">2010-09-17T02:30:46Z</dcterms:created>
  <dcterms:modified xsi:type="dcterms:W3CDTF">2011-03-18T09:10:37Z</dcterms:modified>
</cp:coreProperties>
</file>